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90" yWindow="90" windowWidth="10335" windowHeight="5670" activeTab="1"/>
  </bookViews>
  <sheets>
    <sheet name="te12" sheetId="10" r:id="rId1"/>
    <sheet name="inv" sheetId="12" r:id="rId2"/>
    <sheet name="ots" sheetId="13" r:id="rId3"/>
  </sheets>
  <definedNames>
    <definedName name="tulosalue">'te12'!$A$40:$D$111</definedName>
    <definedName name="tulostus">'te12'!$A$2:$H$39</definedName>
    <definedName name="_xlnm.Print_Area" localSheetId="1">inv!$A$1:$H$23</definedName>
    <definedName name="_xlnm.Print_Area" localSheetId="0">'te12'!$A$1:$H$111</definedName>
  </definedNames>
  <calcPr calcId="145621"/>
</workbook>
</file>

<file path=xl/calcChain.xml><?xml version="1.0" encoding="utf-8"?>
<calcChain xmlns="http://schemas.openxmlformats.org/spreadsheetml/2006/main">
  <c r="D3" i="10" l="1"/>
  <c r="A93" i="10"/>
  <c r="A94" i="10"/>
  <c r="A95" i="10"/>
  <c r="D40" i="10"/>
  <c r="C40" i="10"/>
  <c r="B40" i="10"/>
  <c r="D16" i="10"/>
  <c r="D23" i="10"/>
  <c r="D34" i="10"/>
  <c r="C16" i="10"/>
  <c r="C23" i="10"/>
  <c r="C34" i="10" s="1"/>
  <c r="C36" i="10" s="1"/>
  <c r="B16" i="10"/>
  <c r="B23" i="10"/>
  <c r="B34" i="10"/>
  <c r="H1" i="12"/>
  <c r="G1" i="12"/>
  <c r="F1" i="12"/>
  <c r="B1" i="12"/>
  <c r="C1" i="12"/>
  <c r="B6" i="10"/>
  <c r="B47" i="10"/>
  <c r="B63" i="10"/>
  <c r="B75" i="10"/>
  <c r="I6" i="10" s="1"/>
  <c r="B5" i="10"/>
  <c r="C6" i="10"/>
  <c r="C5" i="10"/>
  <c r="D6" i="10"/>
  <c r="D47" i="10"/>
  <c r="K6" i="10" s="1"/>
  <c r="D63" i="10"/>
  <c r="D75" i="10"/>
  <c r="D5" i="10"/>
  <c r="D46" i="10"/>
  <c r="D62" i="10"/>
  <c r="D74" i="10"/>
  <c r="K5" i="10"/>
  <c r="C47" i="10"/>
  <c r="C63" i="10"/>
  <c r="C75" i="10"/>
  <c r="J6" i="10"/>
  <c r="C46" i="10"/>
  <c r="C62" i="10"/>
  <c r="C74" i="10"/>
  <c r="J5" i="10"/>
  <c r="B46" i="10"/>
  <c r="B62" i="10"/>
  <c r="B42" i="10" s="1"/>
  <c r="B74" i="10"/>
  <c r="I5" i="10"/>
  <c r="D42" i="10"/>
  <c r="D93" i="10" s="1"/>
  <c r="D43" i="10"/>
  <c r="D44" i="10" s="1"/>
  <c r="D95" i="10" s="1"/>
  <c r="C42" i="10"/>
  <c r="C93" i="10" s="1"/>
  <c r="C43" i="10"/>
  <c r="C94" i="10" s="1"/>
  <c r="C44" i="10"/>
  <c r="C95" i="10" s="1"/>
  <c r="B43" i="10"/>
  <c r="B94" i="10" s="1"/>
  <c r="D80" i="10"/>
  <c r="D84" i="10"/>
  <c r="D76" i="10"/>
  <c r="C80" i="10"/>
  <c r="C84" i="10"/>
  <c r="C76" i="10" s="1"/>
  <c r="B80" i="10"/>
  <c r="B84" i="10"/>
  <c r="B76" i="10"/>
  <c r="D72" i="10"/>
  <c r="C72" i="10"/>
  <c r="B72" i="10"/>
  <c r="D64" i="10"/>
  <c r="C64" i="10"/>
  <c r="B64" i="10"/>
  <c r="K4" i="10"/>
  <c r="J4" i="10"/>
  <c r="C3" i="10"/>
  <c r="I4" i="10"/>
  <c r="H3" i="10"/>
  <c r="G3" i="10"/>
  <c r="F3" i="10"/>
  <c r="B3" i="10"/>
  <c r="D60" i="10"/>
  <c r="C60" i="10"/>
  <c r="B60" i="10"/>
  <c r="H8" i="10"/>
  <c r="H9" i="10" s="1"/>
  <c r="G8" i="10"/>
  <c r="F8" i="10"/>
  <c r="D8" i="10"/>
  <c r="F9" i="10"/>
  <c r="H8" i="12"/>
  <c r="H4" i="12"/>
  <c r="H5" i="12"/>
  <c r="H6" i="12"/>
  <c r="H13" i="10"/>
  <c r="B5" i="12"/>
  <c r="B8" i="12"/>
  <c r="B4" i="12" s="1"/>
  <c r="B6" i="12" s="1"/>
  <c r="B8" i="10"/>
  <c r="I7" i="10" s="1"/>
  <c r="B48" i="10"/>
  <c r="B68" i="10"/>
  <c r="C8" i="10"/>
  <c r="J7" i="10" s="1"/>
  <c r="C48" i="10"/>
  <c r="C68" i="10"/>
  <c r="C56" i="10"/>
  <c r="C90" i="10"/>
  <c r="C52" i="10"/>
  <c r="E11" i="10"/>
  <c r="E12" i="10"/>
  <c r="E8" i="10"/>
  <c r="D48" i="10"/>
  <c r="D68" i="10"/>
  <c r="K7" i="10"/>
  <c r="B52" i="10"/>
  <c r="B90" i="10"/>
  <c r="B56" i="10"/>
  <c r="F8" i="12"/>
  <c r="F4" i="12" s="1"/>
  <c r="F6" i="12" s="1"/>
  <c r="G8" i="12"/>
  <c r="G4" i="12" s="1"/>
  <c r="G6" i="12" s="1"/>
  <c r="D8" i="12"/>
  <c r="C8" i="12"/>
  <c r="G5" i="12"/>
  <c r="F5" i="12"/>
  <c r="D5" i="12"/>
  <c r="C5" i="12"/>
  <c r="D4" i="12"/>
  <c r="C4" i="12"/>
  <c r="D6" i="12"/>
  <c r="C6" i="12"/>
  <c r="D52" i="10"/>
  <c r="D90" i="10"/>
  <c r="D56" i="10"/>
  <c r="E9" i="10"/>
  <c r="G13" i="10"/>
  <c r="F13" i="10"/>
  <c r="E13" i="10"/>
  <c r="D13" i="10"/>
  <c r="B36" i="10"/>
  <c r="D36" i="10"/>
  <c r="G9" i="10"/>
  <c r="C9" i="10"/>
  <c r="B13" i="10"/>
  <c r="C13" i="10"/>
  <c r="B93" i="10" l="1"/>
  <c r="B44" i="10"/>
  <c r="B95" i="10" s="1"/>
  <c r="D94" i="10"/>
  <c r="D9" i="10"/>
</calcChain>
</file>

<file path=xl/sharedStrings.xml><?xml version="1.0" encoding="utf-8"?>
<sst xmlns="http://schemas.openxmlformats.org/spreadsheetml/2006/main" count="116" uniqueCount="75">
  <si>
    <t>Muutos-%</t>
  </si>
  <si>
    <t>TILIKAUDEN TULOS</t>
  </si>
  <si>
    <t>SISÄISET ERÄT</t>
  </si>
  <si>
    <t>TOIMINTAKULUT</t>
  </si>
  <si>
    <t>TOIMINTATUOTOT</t>
  </si>
  <si>
    <t>TOIMINTAKULUISTA</t>
  </si>
  <si>
    <t>TOIMINTATUOTOISTA</t>
  </si>
  <si>
    <t>VARSINAINEN TOIMINTA</t>
  </si>
  <si>
    <t>Myyntituotot</t>
  </si>
  <si>
    <t>Maksutuotot</t>
  </si>
  <si>
    <t>Tuet ja avustukset</t>
  </si>
  <si>
    <t>Muut toimintatuotot</t>
  </si>
  <si>
    <t xml:space="preserve">  Vuokrat</t>
  </si>
  <si>
    <t xml:space="preserve">  Muut</t>
  </si>
  <si>
    <t>Henkilöstökulut</t>
  </si>
  <si>
    <t xml:space="preserve">  Palkat ja palkkiot</t>
  </si>
  <si>
    <t xml:space="preserve">  Henkilösivukulut</t>
  </si>
  <si>
    <t>Palvelujen ostot</t>
  </si>
  <si>
    <t>Aineet, tarvikkeet ja tavarat</t>
  </si>
  <si>
    <t>Avustukset</t>
  </si>
  <si>
    <t>Muut toimintakulut</t>
  </si>
  <si>
    <t>TOIMINTAKATE</t>
  </si>
  <si>
    <t>Poistot ja arvonalentumiset</t>
  </si>
  <si>
    <t>Toimintatuotot</t>
  </si>
  <si>
    <t>Toimintakulut</t>
  </si>
  <si>
    <t>Toimintakate</t>
  </si>
  <si>
    <t>Käyttötalousosa</t>
  </si>
  <si>
    <t xml:space="preserve">  Sisäiset vuokrat</t>
  </si>
  <si>
    <t>Määrärahat ja tuloerät</t>
  </si>
  <si>
    <t>Tuloslaskelma</t>
  </si>
  <si>
    <t>Netto</t>
  </si>
  <si>
    <t>Investointiosa</t>
  </si>
  <si>
    <t>Menot</t>
  </si>
  <si>
    <t>Tulot</t>
  </si>
  <si>
    <t xml:space="preserve">  johon sis. mks:iä</t>
  </si>
  <si>
    <t>MENOT</t>
  </si>
  <si>
    <t>TULOT</t>
  </si>
  <si>
    <t>NETTO</t>
  </si>
  <si>
    <t>josta käyttötalousosaan kirjattavan myyntivoiton/
myyntitappion osuus</t>
  </si>
  <si>
    <t>Talous-
arvio-
ehdotus
2011
(€)</t>
  </si>
  <si>
    <t>TUKIPALVELUT</t>
  </si>
  <si>
    <t>40100 Keskushallinto</t>
  </si>
  <si>
    <t>40102 Tekniset palvelut</t>
  </si>
  <si>
    <t>40104 Koulutus ja viestintä</t>
  </si>
  <si>
    <t>OPERATIIVINEN PALVELUALUE</t>
  </si>
  <si>
    <t>40200 Pelastustoiminta</t>
  </si>
  <si>
    <t>40201 Öljyntorjunta</t>
  </si>
  <si>
    <t>40000 VARSINAIS-SUOMEN ALUEPELASTUSLAUTAKUNTA</t>
  </si>
  <si>
    <t>Toimintakate – Palvelualueiden netot yhteensä</t>
  </si>
  <si>
    <t>40000 V-S ALUEPELASTUSLAITOS (pl. ensihoitopalvelut)</t>
  </si>
  <si>
    <t>TAE 2012
(€)</t>
  </si>
  <si>
    <t>Toimintatuotot (3)– Palvelualueiden tuotot yhteensä</t>
  </si>
  <si>
    <t>Toimintakulut (4) – Palvelualueiden kulut yhteensä</t>
  </si>
  <si>
    <t>Investointimenot</t>
  </si>
  <si>
    <t>Asuinrakennukset</t>
  </si>
  <si>
    <t>Muut rakennukset</t>
  </si>
  <si>
    <t>Kuljetusvälineet</t>
  </si>
  <si>
    <t>Muut koneet ja kalusto</t>
  </si>
  <si>
    <t>Kiinteät rakenteet ja laitteet</t>
  </si>
  <si>
    <t>Maa- ja vesialueet</t>
  </si>
  <si>
    <t>Osakkeet ja osuudet</t>
  </si>
  <si>
    <t>Muut aineelliset hyödykkeet</t>
  </si>
  <si>
    <t>IT-hankinnat</t>
  </si>
  <si>
    <t>Tietoliikenne</t>
  </si>
  <si>
    <t>Valtionosuudet ja muut 
rahoitusosuudet</t>
  </si>
  <si>
    <t>Pysyvien vastaavien luovutustulot,</t>
  </si>
  <si>
    <t>Muut tulot</t>
  </si>
  <si>
    <t>40400 VARSINAIS-SUOMEN ALUEPELASTUSLAUTAKUNTA</t>
  </si>
  <si>
    <t>INVESTOINNIT</t>
  </si>
  <si>
    <t xml:space="preserve">Palvelualueet
</t>
  </si>
  <si>
    <t>RISKIENHALLINNAN PALVELUALUE</t>
  </si>
  <si>
    <t xml:space="preserve">40000 V-S ALUEPELASTUSLAITOS </t>
  </si>
  <si>
    <t>40400 Ensihoitopalvelut</t>
  </si>
  <si>
    <t>40300 Valvonta</t>
  </si>
  <si>
    <t>40301 Varautuminen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</si>
</sst>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1" fillId="0" borderId="0" xfId="0" applyNumberFormat="1" applyFont="1" applyAlignment="1" applyProtection="1">
      <alignment horizontal="left" vertical="top"/>
      <protection locked="0"/>
    </xf>
    <xf numFmtId="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Border="1" applyAlignment="1" applyProtection="1">
      <alignment horizontal="left"/>
    </xf>
    <xf numFmtId="3" fontId="1" fillId="0" borderId="0" xfId="0" applyNumberFormat="1" applyFont="1" applyBorder="1" applyAlignment="1" applyProtection="1">
      <alignment horizontal="right" wrapText="1"/>
      <protection locked="0"/>
    </xf>
    <xf numFmtId="3" fontId="1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quotePrefix="1" applyNumberFormat="1" applyFont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/>
    <xf numFmtId="3" fontId="2" fillId="0" borderId="0" xfId="0" applyNumberFormat="1" applyFont="1" applyAlignment="1" applyProtection="1"/>
    <xf numFmtId="3" fontId="2" fillId="2" borderId="0" xfId="0" applyNumberFormat="1" applyFont="1" applyFill="1" applyProtection="1"/>
    <xf numFmtId="3" fontId="2" fillId="2" borderId="0" xfId="0" applyNumberFormat="1" applyFont="1" applyFill="1" applyAlignment="1" applyProtection="1"/>
    <xf numFmtId="3" fontId="2" fillId="0" borderId="0" xfId="0" applyNumberFormat="1" applyFont="1" applyBorder="1" applyAlignment="1" applyProtection="1">
      <alignment horizontal="left" vertical="top"/>
    </xf>
    <xf numFmtId="3" fontId="2" fillId="0" borderId="0" xfId="0" applyNumberFormat="1" applyFont="1" applyBorder="1" applyAlignment="1" applyProtection="1">
      <alignment horizontal="right" vertical="top"/>
    </xf>
    <xf numFmtId="3" fontId="1" fillId="0" borderId="0" xfId="0" applyNumberFormat="1" applyFont="1" applyBorder="1" applyAlignment="1" applyProtection="1">
      <alignment horizontal="left" vertical="top"/>
    </xf>
    <xf numFmtId="3" fontId="1" fillId="0" borderId="0" xfId="0" applyNumberFormat="1" applyFont="1" applyAlignment="1" applyProtection="1">
      <alignment horizontal="left" vertical="top"/>
    </xf>
    <xf numFmtId="3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Alignment="1" applyProtection="1">
      <alignment horizontal="left" vertical="top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</xf>
    <xf numFmtId="3" fontId="1" fillId="0" borderId="0" xfId="0" applyNumberFormat="1" applyFont="1" applyAlignment="1" applyProtection="1">
      <alignment horizontal="right"/>
    </xf>
    <xf numFmtId="3" fontId="1" fillId="0" borderId="0" xfId="0" applyNumberFormat="1" applyFont="1" applyFill="1" applyAlignment="1" applyProtection="1">
      <alignment horizontal="left" vertical="top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applyProtection="1">
      <alignment horizontal="left" wrapText="1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left" vertical="top"/>
      <protection locked="0"/>
    </xf>
    <xf numFmtId="3" fontId="5" fillId="0" borderId="0" xfId="0" applyNumberFormat="1" applyFont="1" applyProtection="1">
      <protection locked="0"/>
    </xf>
    <xf numFmtId="3" fontId="5" fillId="0" borderId="0" xfId="0" applyNumberFormat="1" applyFont="1"/>
    <xf numFmtId="3" fontId="5" fillId="0" borderId="0" xfId="0" applyNumberFormat="1" applyFont="1" applyProtection="1"/>
    <xf numFmtId="3" fontId="6" fillId="0" borderId="0" xfId="0" applyNumberFormat="1" applyFont="1" applyProtection="1"/>
    <xf numFmtId="3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horizontal="left"/>
    </xf>
    <xf numFmtId="3" fontId="6" fillId="0" borderId="0" xfId="0" applyNumberFormat="1" applyFont="1"/>
    <xf numFmtId="3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left" wrapText="1"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K111"/>
  <sheetViews>
    <sheetView showGridLines="0" topLeftCell="A77" workbookViewId="0">
      <selection activeCell="K90" sqref="K90"/>
    </sheetView>
  </sheetViews>
  <sheetFormatPr defaultRowHeight="12.75"/>
  <cols>
    <col min="1" max="1" width="24" style="3" customWidth="1"/>
    <col min="2" max="4" width="10.7109375" style="3" customWidth="1"/>
    <col min="5" max="5" width="10.7109375" style="3" hidden="1" customWidth="1"/>
    <col min="6" max="8" width="9.7109375" style="3" customWidth="1"/>
    <col min="9" max="9" width="13.5703125" style="10" customWidth="1"/>
    <col min="10" max="10" width="11.5703125" style="3" customWidth="1"/>
    <col min="11" max="11" width="13.42578125" style="3" bestFit="1" customWidth="1"/>
    <col min="12" max="16384" width="9.140625" style="3"/>
  </cols>
  <sheetData>
    <row r="1" spans="1:11" ht="20.25" customHeight="1">
      <c r="A1" s="35" t="s">
        <v>47</v>
      </c>
      <c r="B1" s="1"/>
      <c r="C1" s="1"/>
      <c r="D1" s="1"/>
      <c r="E1" s="1"/>
      <c r="F1" s="1"/>
      <c r="G1" s="1"/>
      <c r="H1" s="1"/>
      <c r="I1" s="2" t="s">
        <v>51</v>
      </c>
    </row>
    <row r="2" spans="1:11" ht="19.5" customHeight="1">
      <c r="A2" s="4" t="s">
        <v>28</v>
      </c>
      <c r="I2" s="2" t="s">
        <v>52</v>
      </c>
    </row>
    <row r="3" spans="1:11" ht="31.5" customHeight="1">
      <c r="A3" s="5"/>
      <c r="B3" s="6" t="str">
        <f>"TP "&amp;ots!$A$1-1&amp;"
(€)"</f>
        <v>TP 2010
(€)</v>
      </c>
      <c r="C3" s="6" t="str">
        <f>"TA "&amp;ots!$A$1-0&amp;"
(€)"</f>
        <v>TA 2011
(€)</v>
      </c>
      <c r="D3" s="6" t="str">
        <f>"TAE " &amp; ots!$A$1+1 &amp; "
(€)"</f>
        <v>TAE 2012
(€)</v>
      </c>
      <c r="E3" s="6" t="s">
        <v>39</v>
      </c>
      <c r="F3" s="6" t="str">
        <f>"TS " &amp; ots!$A$1+2 &amp; "
(1.000 €)"</f>
        <v>TS 2013
(1.000 €)</v>
      </c>
      <c r="G3" s="6" t="str">
        <f>"TS " &amp; ots!$A$1+3 &amp; "
(1.000 €)"</f>
        <v>TS 2014
(1.000 €)</v>
      </c>
      <c r="H3" s="6" t="str">
        <f>"TS " &amp; ots!$A$1+4 &amp; "
(1.000 €)"</f>
        <v>TS 2015
(1.000 €)</v>
      </c>
      <c r="I3" s="2" t="s">
        <v>48</v>
      </c>
    </row>
    <row r="4" spans="1:11">
      <c r="A4" s="7" t="s">
        <v>26</v>
      </c>
      <c r="B4" s="8"/>
      <c r="C4" s="8"/>
      <c r="D4" s="8"/>
      <c r="E4" s="9"/>
      <c r="F4" s="8"/>
      <c r="G4" s="8"/>
      <c r="H4" s="8"/>
      <c r="I4" s="10" t="str">
        <f>"TP " &amp; ots!$A$1-1</f>
        <v>TP 2010</v>
      </c>
      <c r="J4" s="3" t="str">
        <f>"TA " &amp; ots!$A$1-0</f>
        <v>TA 2011</v>
      </c>
      <c r="K4" s="3" t="str">
        <f>"TAE " &amp; ots!$A$1+1</f>
        <v>TAE 2012</v>
      </c>
    </row>
    <row r="5" spans="1:11">
      <c r="A5" s="5" t="s">
        <v>23</v>
      </c>
      <c r="B5" s="11">
        <f>B16</f>
        <v>38751481</v>
      </c>
      <c r="C5" s="11">
        <f>C16</f>
        <v>40097858</v>
      </c>
      <c r="D5" s="11">
        <f>D16</f>
        <v>41085653</v>
      </c>
      <c r="E5" s="9"/>
      <c r="F5" s="9">
        <v>42330</v>
      </c>
      <c r="G5" s="9">
        <v>43700</v>
      </c>
      <c r="H5" s="9">
        <v>45000</v>
      </c>
      <c r="I5" s="10">
        <f t="shared" ref="I5:K6" si="0">+B5-B46-B62-B74-B88</f>
        <v>0</v>
      </c>
      <c r="J5" s="10">
        <f t="shared" si="0"/>
        <v>0</v>
      </c>
      <c r="K5" s="10">
        <f t="shared" si="0"/>
        <v>0</v>
      </c>
    </row>
    <row r="6" spans="1:11">
      <c r="A6" s="5" t="s">
        <v>24</v>
      </c>
      <c r="B6" s="11">
        <f>B23</f>
        <v>36982253</v>
      </c>
      <c r="C6" s="11">
        <f>C23</f>
        <v>38597858</v>
      </c>
      <c r="D6" s="11">
        <f>D23</f>
        <v>39585653</v>
      </c>
      <c r="E6" s="9"/>
      <c r="F6" s="9">
        <v>40830</v>
      </c>
      <c r="G6" s="9">
        <v>42100</v>
      </c>
      <c r="H6" s="9">
        <v>43400</v>
      </c>
      <c r="I6" s="10">
        <f t="shared" si="0"/>
        <v>0</v>
      </c>
      <c r="J6" s="10">
        <f t="shared" si="0"/>
        <v>0</v>
      </c>
      <c r="K6" s="10">
        <f t="shared" si="0"/>
        <v>0</v>
      </c>
    </row>
    <row r="7" spans="1:11" hidden="1">
      <c r="A7" s="12" t="s">
        <v>34</v>
      </c>
      <c r="B7" s="11"/>
      <c r="C7" s="11"/>
      <c r="D7" s="11"/>
      <c r="E7" s="9"/>
      <c r="F7" s="9"/>
      <c r="G7" s="9"/>
      <c r="H7" s="9"/>
      <c r="I7" s="10">
        <f>+B8-B48-B68-B76-B111</f>
        <v>-111638</v>
      </c>
      <c r="J7" s="10">
        <f>+C8-C48-C68-C76-C111</f>
        <v>-39248</v>
      </c>
      <c r="K7" s="10">
        <f>+D8-D48-D68-D76-D111</f>
        <v>-71745</v>
      </c>
    </row>
    <row r="8" spans="1:11">
      <c r="A8" s="5" t="s">
        <v>25</v>
      </c>
      <c r="B8" s="11">
        <f t="shared" ref="B8:H8" si="1">+B5-B6</f>
        <v>1769228</v>
      </c>
      <c r="C8" s="11">
        <f t="shared" si="1"/>
        <v>1500000</v>
      </c>
      <c r="D8" s="11">
        <f t="shared" si="1"/>
        <v>1500000</v>
      </c>
      <c r="E8" s="13">
        <f t="shared" si="1"/>
        <v>0</v>
      </c>
      <c r="F8" s="11">
        <f t="shared" si="1"/>
        <v>1500</v>
      </c>
      <c r="G8" s="11">
        <f t="shared" si="1"/>
        <v>1600</v>
      </c>
      <c r="H8" s="11">
        <f t="shared" si="1"/>
        <v>1600</v>
      </c>
    </row>
    <row r="9" spans="1:11">
      <c r="A9" s="14" t="s">
        <v>0</v>
      </c>
      <c r="B9" s="15"/>
      <c r="C9" s="16">
        <f>IF(ISERR(100*C8/B8-100),0,100*C8/B8-100)</f>
        <v>-15.217258600926499</v>
      </c>
      <c r="D9" s="17">
        <f>IF(ISERR(100*D8/C8-100),0,100*D8/C8-100)</f>
        <v>0</v>
      </c>
      <c r="E9" s="16">
        <f>IF(ISERR(100*E8/C8-100),0,100*E8/C8-100)</f>
        <v>-100</v>
      </c>
      <c r="F9" s="17">
        <f>IF(ISERR(100*F8*1000/D8-100),0,100*F8*1000/D8-100)</f>
        <v>0</v>
      </c>
      <c r="G9" s="16">
        <f>IF(ISERR(100*G8/F8-100),0,100*G8/F8-100)</f>
        <v>6.6666666666666714</v>
      </c>
      <c r="H9" s="16">
        <f>IF(ISERR(100*H8/G8-100),0,100*H8/G8-100)</f>
        <v>0</v>
      </c>
    </row>
    <row r="10" spans="1:11">
      <c r="A10" s="7" t="s">
        <v>31</v>
      </c>
      <c r="B10" s="15"/>
      <c r="C10" s="16"/>
      <c r="D10" s="17"/>
      <c r="E10" s="16"/>
      <c r="F10" s="17"/>
      <c r="G10" s="16"/>
      <c r="H10" s="16"/>
    </row>
    <row r="11" spans="1:11">
      <c r="A11" s="5" t="s">
        <v>32</v>
      </c>
      <c r="B11" s="8">
        <v>1798934</v>
      </c>
      <c r="C11" s="18">
        <v>2540000</v>
      </c>
      <c r="D11" s="18">
        <v>2460000</v>
      </c>
      <c r="E11" s="19">
        <f>inv!E4</f>
        <v>0</v>
      </c>
      <c r="F11" s="20">
        <v>2155</v>
      </c>
      <c r="G11" s="19">
        <v>2550</v>
      </c>
      <c r="H11" s="19">
        <v>2130</v>
      </c>
    </row>
    <row r="12" spans="1:11">
      <c r="A12" s="5" t="s">
        <v>33</v>
      </c>
      <c r="B12" s="8">
        <v>132585</v>
      </c>
      <c r="C12" s="18">
        <v>1040000</v>
      </c>
      <c r="D12" s="18">
        <v>960000</v>
      </c>
      <c r="E12" s="19">
        <f>inv!E5</f>
        <v>0</v>
      </c>
      <c r="F12" s="20">
        <v>655</v>
      </c>
      <c r="G12" s="19">
        <v>950</v>
      </c>
      <c r="H12" s="19">
        <v>530</v>
      </c>
    </row>
    <row r="13" spans="1:11" ht="30" customHeight="1">
      <c r="A13" s="21" t="s">
        <v>30</v>
      </c>
      <c r="B13" s="22">
        <f t="shared" ref="B13:H13" si="2">-B11+B12</f>
        <v>-1666349</v>
      </c>
      <c r="C13" s="22">
        <f t="shared" si="2"/>
        <v>-1500000</v>
      </c>
      <c r="D13" s="22">
        <f t="shared" si="2"/>
        <v>-1500000</v>
      </c>
      <c r="E13" s="22">
        <f t="shared" si="2"/>
        <v>0</v>
      </c>
      <c r="F13" s="22">
        <f t="shared" si="2"/>
        <v>-1500</v>
      </c>
      <c r="G13" s="22">
        <f t="shared" si="2"/>
        <v>-1600</v>
      </c>
      <c r="H13" s="22">
        <f t="shared" si="2"/>
        <v>-1600</v>
      </c>
    </row>
    <row r="14" spans="1:11">
      <c r="A14" s="23" t="s">
        <v>29</v>
      </c>
      <c r="B14" s="8"/>
      <c r="C14" s="8"/>
      <c r="D14" s="8"/>
      <c r="E14" s="8"/>
      <c r="F14" s="8"/>
      <c r="G14" s="8"/>
      <c r="H14" s="8"/>
    </row>
    <row r="15" spans="1:11">
      <c r="A15" s="24" t="s">
        <v>7</v>
      </c>
      <c r="B15" s="11"/>
      <c r="C15" s="11"/>
      <c r="D15" s="11"/>
      <c r="E15" s="11"/>
      <c r="F15" s="11"/>
      <c r="G15" s="11"/>
      <c r="H15" s="11"/>
    </row>
    <row r="16" spans="1:11">
      <c r="A16" s="24" t="s">
        <v>4</v>
      </c>
      <c r="B16" s="25">
        <f>SUM(B17:B22)</f>
        <v>38751481</v>
      </c>
      <c r="C16" s="25">
        <f>SUM(C17:C22)</f>
        <v>40097858</v>
      </c>
      <c r="D16" s="25">
        <f>SUM(D17:D22)</f>
        <v>41085653</v>
      </c>
      <c r="E16" s="11"/>
      <c r="F16" s="11"/>
      <c r="G16" s="11"/>
      <c r="H16" s="11"/>
    </row>
    <row r="17" spans="1:9">
      <c r="A17" s="26" t="s">
        <v>8</v>
      </c>
      <c r="B17" s="9">
        <v>35141662</v>
      </c>
      <c r="C17" s="27">
        <v>36425171</v>
      </c>
      <c r="D17" s="27">
        <v>37322653</v>
      </c>
      <c r="E17" s="8"/>
      <c r="F17" s="8"/>
      <c r="G17" s="8"/>
      <c r="H17" s="8"/>
    </row>
    <row r="18" spans="1:9">
      <c r="A18" s="26" t="s">
        <v>9</v>
      </c>
      <c r="B18" s="9">
        <v>676631</v>
      </c>
      <c r="C18" s="28">
        <v>790791</v>
      </c>
      <c r="D18" s="28">
        <v>949100</v>
      </c>
      <c r="E18" s="29"/>
      <c r="F18" s="29"/>
      <c r="G18" s="29"/>
      <c r="H18" s="29"/>
    </row>
    <row r="19" spans="1:9">
      <c r="A19" s="26" t="s">
        <v>10</v>
      </c>
      <c r="B19" s="9">
        <v>2714693</v>
      </c>
      <c r="C19" s="28">
        <v>2607050</v>
      </c>
      <c r="D19" s="28">
        <v>2561000</v>
      </c>
      <c r="E19" s="29"/>
      <c r="F19" s="29"/>
      <c r="G19" s="29"/>
      <c r="H19" s="29"/>
    </row>
    <row r="20" spans="1:9">
      <c r="A20" s="26" t="s">
        <v>11</v>
      </c>
      <c r="B20" s="29"/>
      <c r="C20" s="29"/>
      <c r="D20" s="29"/>
      <c r="E20" s="29"/>
      <c r="F20" s="29"/>
      <c r="G20" s="29"/>
      <c r="H20" s="29"/>
    </row>
    <row r="21" spans="1:9">
      <c r="A21" s="26" t="s">
        <v>12</v>
      </c>
      <c r="B21" s="9">
        <v>5153</v>
      </c>
      <c r="C21" s="28">
        <v>4276</v>
      </c>
      <c r="D21" s="28">
        <v>5400</v>
      </c>
      <c r="E21" s="29"/>
      <c r="F21" s="29"/>
      <c r="G21" s="29"/>
      <c r="H21" s="29"/>
    </row>
    <row r="22" spans="1:9">
      <c r="A22" s="26" t="s">
        <v>13</v>
      </c>
      <c r="B22" s="9">
        <v>213342</v>
      </c>
      <c r="C22" s="28">
        <v>270570</v>
      </c>
      <c r="D22" s="28">
        <v>247500</v>
      </c>
      <c r="E22" s="29"/>
      <c r="F22" s="29"/>
      <c r="G22" s="29"/>
      <c r="H22" s="29"/>
    </row>
    <row r="23" spans="1:9">
      <c r="A23" s="24" t="s">
        <v>3</v>
      </c>
      <c r="B23" s="30">
        <f>SUM(B25:B33)</f>
        <v>36982253</v>
      </c>
      <c r="C23" s="30">
        <f>SUM(C25:C33)</f>
        <v>38597858</v>
      </c>
      <c r="D23" s="30">
        <f>SUM(D25:D33)</f>
        <v>39585653</v>
      </c>
      <c r="E23" s="29"/>
      <c r="F23" s="29"/>
      <c r="G23" s="29"/>
      <c r="H23" s="29"/>
    </row>
    <row r="24" spans="1:9">
      <c r="A24" s="26" t="s">
        <v>14</v>
      </c>
      <c r="B24" s="29"/>
      <c r="C24" s="29"/>
      <c r="D24" s="29"/>
      <c r="E24" s="29"/>
      <c r="F24" s="29"/>
      <c r="G24" s="29"/>
      <c r="H24" s="29"/>
    </row>
    <row r="25" spans="1:9">
      <c r="A25" s="26" t="s">
        <v>15</v>
      </c>
      <c r="B25" s="9">
        <v>21234280</v>
      </c>
      <c r="C25" s="28">
        <v>22189417</v>
      </c>
      <c r="D25" s="28">
        <v>22571262</v>
      </c>
      <c r="E25" s="29"/>
      <c r="F25" s="29"/>
      <c r="G25" s="29"/>
      <c r="H25" s="29"/>
      <c r="I25" s="29"/>
    </row>
    <row r="26" spans="1:9">
      <c r="A26" s="26" t="s">
        <v>16</v>
      </c>
      <c r="B26" s="9">
        <v>4852863</v>
      </c>
      <c r="C26" s="28">
        <v>5184984</v>
      </c>
      <c r="D26" s="28">
        <v>5347864</v>
      </c>
      <c r="E26" s="29"/>
      <c r="F26" s="29"/>
      <c r="G26" s="29"/>
      <c r="H26" s="29"/>
      <c r="I26" s="3"/>
    </row>
    <row r="27" spans="1:9">
      <c r="A27" s="26" t="s">
        <v>17</v>
      </c>
      <c r="B27" s="9">
        <v>4805006</v>
      </c>
      <c r="C27" s="28">
        <v>4876182</v>
      </c>
      <c r="D27" s="28">
        <v>4851771</v>
      </c>
      <c r="E27" s="29"/>
      <c r="F27" s="29"/>
      <c r="G27" s="29"/>
      <c r="H27" s="29"/>
      <c r="I27" s="3"/>
    </row>
    <row r="28" spans="1:9">
      <c r="A28" s="26" t="s">
        <v>18</v>
      </c>
      <c r="B28" s="9">
        <v>1439092</v>
      </c>
      <c r="C28" s="28">
        <v>1481140</v>
      </c>
      <c r="D28" s="28">
        <v>1473500</v>
      </c>
      <c r="E28" s="29"/>
      <c r="F28" s="29"/>
      <c r="G28" s="29"/>
      <c r="H28" s="29"/>
    </row>
    <row r="29" spans="1:9">
      <c r="A29" s="26" t="s">
        <v>19</v>
      </c>
      <c r="B29" s="9">
        <v>22585</v>
      </c>
      <c r="C29" s="28">
        <v>15000</v>
      </c>
      <c r="D29" s="28">
        <v>15000</v>
      </c>
      <c r="E29" s="29"/>
      <c r="F29" s="29"/>
      <c r="G29" s="29"/>
      <c r="H29" s="29"/>
    </row>
    <row r="30" spans="1:9">
      <c r="A30" s="26" t="s">
        <v>20</v>
      </c>
      <c r="B30" s="29"/>
      <c r="C30" s="29"/>
      <c r="D30" s="29"/>
      <c r="E30" s="29"/>
      <c r="F30" s="29"/>
      <c r="G30" s="29"/>
      <c r="H30" s="29"/>
    </row>
    <row r="31" spans="1:9">
      <c r="A31" s="26" t="s">
        <v>12</v>
      </c>
      <c r="B31" s="9">
        <v>708151</v>
      </c>
      <c r="C31" s="28">
        <v>801500</v>
      </c>
      <c r="D31" s="28">
        <v>815100</v>
      </c>
      <c r="E31" s="29"/>
      <c r="F31" s="29"/>
      <c r="G31" s="29"/>
      <c r="H31" s="29"/>
    </row>
    <row r="32" spans="1:9">
      <c r="A32" s="26" t="s">
        <v>27</v>
      </c>
      <c r="B32" s="9">
        <v>3871629</v>
      </c>
      <c r="C32" s="28">
        <v>3961185</v>
      </c>
      <c r="D32" s="28">
        <v>4232756</v>
      </c>
      <c r="E32" s="29"/>
      <c r="F32" s="29"/>
      <c r="G32" s="29"/>
      <c r="H32" s="29"/>
    </row>
    <row r="33" spans="1:8">
      <c r="A33" s="26" t="s">
        <v>13</v>
      </c>
      <c r="B33" s="9">
        <v>48647</v>
      </c>
      <c r="C33" s="28">
        <v>88450</v>
      </c>
      <c r="D33" s="28">
        <v>278400</v>
      </c>
      <c r="E33" s="29"/>
      <c r="F33" s="29"/>
      <c r="G33" s="29"/>
      <c r="H33" s="29"/>
    </row>
    <row r="34" spans="1:8">
      <c r="A34" s="31" t="s">
        <v>21</v>
      </c>
      <c r="B34" s="32">
        <f>+B16-B23</f>
        <v>1769228</v>
      </c>
      <c r="C34" s="32">
        <f>+C16-C23</f>
        <v>1500000</v>
      </c>
      <c r="D34" s="32">
        <f>+D16-D23</f>
        <v>1500000</v>
      </c>
      <c r="E34" s="29"/>
      <c r="F34" s="29"/>
      <c r="G34" s="29"/>
      <c r="H34" s="29"/>
    </row>
    <row r="35" spans="1:8">
      <c r="A35" s="26" t="s">
        <v>22</v>
      </c>
      <c r="B35" s="9">
        <v>874194</v>
      </c>
      <c r="C35" s="28">
        <v>888671</v>
      </c>
      <c r="D35" s="28">
        <v>900000</v>
      </c>
      <c r="E35" s="29"/>
      <c r="F35" s="29"/>
      <c r="G35" s="29"/>
      <c r="H35" s="29"/>
    </row>
    <row r="36" spans="1:8">
      <c r="A36" s="24" t="s">
        <v>1</v>
      </c>
      <c r="B36" s="30">
        <f>+B34-B35</f>
        <v>895034</v>
      </c>
      <c r="C36" s="30">
        <f>+C34-C35</f>
        <v>611329</v>
      </c>
      <c r="D36" s="30">
        <f>+D34-D35</f>
        <v>600000</v>
      </c>
      <c r="E36" s="29"/>
      <c r="F36" s="29"/>
      <c r="G36" s="29"/>
      <c r="H36" s="29"/>
    </row>
    <row r="37" spans="1:8">
      <c r="A37" s="26" t="s">
        <v>2</v>
      </c>
      <c r="B37" s="29"/>
      <c r="C37" s="29"/>
      <c r="D37" s="29"/>
      <c r="E37" s="29"/>
      <c r="F37" s="29"/>
      <c r="G37" s="29"/>
      <c r="H37" s="29"/>
    </row>
    <row r="38" spans="1:8">
      <c r="A38" s="26" t="s">
        <v>6</v>
      </c>
      <c r="B38" s="9">
        <v>13581065</v>
      </c>
      <c r="C38" s="28">
        <v>14028322</v>
      </c>
      <c r="D38" s="28">
        <v>14738006</v>
      </c>
      <c r="E38" s="29"/>
      <c r="F38" s="29"/>
      <c r="G38" s="29"/>
      <c r="H38" s="29"/>
    </row>
    <row r="39" spans="1:8">
      <c r="A39" s="26" t="s">
        <v>5</v>
      </c>
      <c r="B39" s="9">
        <v>4735860</v>
      </c>
      <c r="C39" s="28">
        <v>4928252</v>
      </c>
      <c r="D39" s="28">
        <v>5140387</v>
      </c>
      <c r="E39" s="29"/>
      <c r="F39" s="29"/>
      <c r="G39" s="29"/>
      <c r="H39" s="29"/>
    </row>
    <row r="40" spans="1:8" ht="25.5">
      <c r="A40" s="33" t="s">
        <v>69</v>
      </c>
      <c r="B40" s="6" t="str">
        <f>"TP " &amp; ots!$A$1-1 &amp; "
(€)"</f>
        <v>TP 2010
(€)</v>
      </c>
      <c r="C40" s="6" t="str">
        <f>"TA "&amp;ots!$A$1-1&amp;"
(€)"</f>
        <v>TA 2010
(€)</v>
      </c>
      <c r="D40" s="6" t="str">
        <f>"TAE "&amp;ots!$A$1+1&amp;"
(€)"</f>
        <v>TAE 2012
(€)</v>
      </c>
      <c r="E40" s="29"/>
      <c r="F40" s="29"/>
      <c r="G40" s="29"/>
      <c r="H40" s="29"/>
    </row>
    <row r="41" spans="1:8">
      <c r="A41" s="48" t="s">
        <v>49</v>
      </c>
      <c r="B41" s="49"/>
      <c r="C41" s="49"/>
      <c r="D41" s="49"/>
      <c r="E41" s="29"/>
      <c r="F41" s="29"/>
      <c r="G41" s="29"/>
      <c r="H41" s="29"/>
    </row>
    <row r="42" spans="1:8">
      <c r="A42" s="34" t="s">
        <v>23</v>
      </c>
      <c r="B42" s="6">
        <f t="shared" ref="B42:D43" si="3">B46+B62+B74</f>
        <v>30928604</v>
      </c>
      <c r="C42" s="6">
        <f t="shared" si="3"/>
        <v>31977858</v>
      </c>
      <c r="D42" s="6">
        <f t="shared" si="3"/>
        <v>33090653</v>
      </c>
      <c r="E42" s="29"/>
      <c r="F42" s="29"/>
      <c r="G42" s="29"/>
      <c r="H42" s="29"/>
    </row>
    <row r="43" spans="1:8">
      <c r="A43" s="34" t="s">
        <v>24</v>
      </c>
      <c r="B43" s="6">
        <f t="shared" si="3"/>
        <v>29159376</v>
      </c>
      <c r="C43" s="6">
        <f t="shared" si="3"/>
        <v>30477858</v>
      </c>
      <c r="D43" s="6">
        <f t="shared" si="3"/>
        <v>31590653</v>
      </c>
      <c r="E43" s="29"/>
      <c r="F43" s="29"/>
      <c r="G43" s="29"/>
      <c r="H43" s="29"/>
    </row>
    <row r="44" spans="1:8">
      <c r="A44" s="34" t="s">
        <v>30</v>
      </c>
      <c r="B44" s="6">
        <f>B42-B43</f>
        <v>1769228</v>
      </c>
      <c r="C44" s="6">
        <f>C42-C43</f>
        <v>1500000</v>
      </c>
      <c r="D44" s="6">
        <f>D42-D43</f>
        <v>1500000</v>
      </c>
      <c r="E44" s="29"/>
      <c r="F44" s="29"/>
      <c r="G44" s="29"/>
      <c r="H44" s="29"/>
    </row>
    <row r="45" spans="1:8">
      <c r="A45" s="1" t="s">
        <v>40</v>
      </c>
      <c r="B45" s="29"/>
      <c r="E45" s="29"/>
      <c r="F45" s="29"/>
      <c r="G45" s="29"/>
      <c r="H45" s="29"/>
    </row>
    <row r="46" spans="1:8">
      <c r="A46" s="34" t="s">
        <v>23</v>
      </c>
      <c r="B46" s="9">
        <f t="shared" ref="B46:D47" si="4">B50+B54+B58</f>
        <v>30416588</v>
      </c>
      <c r="C46" s="9">
        <f t="shared" si="4"/>
        <v>31410658</v>
      </c>
      <c r="D46" s="28">
        <f t="shared" si="4"/>
        <v>32721253</v>
      </c>
      <c r="E46" s="29"/>
      <c r="F46" s="29"/>
      <c r="G46" s="29"/>
      <c r="H46" s="29"/>
    </row>
    <row r="47" spans="1:8">
      <c r="A47" s="34" t="s">
        <v>24</v>
      </c>
      <c r="B47" s="9">
        <f t="shared" si="4"/>
        <v>11648079</v>
      </c>
      <c r="C47" s="9">
        <f t="shared" si="4"/>
        <v>12250261</v>
      </c>
      <c r="D47" s="28">
        <f t="shared" si="4"/>
        <v>13027155</v>
      </c>
      <c r="E47" s="29"/>
      <c r="F47" s="29"/>
      <c r="G47" s="29"/>
      <c r="H47" s="29"/>
    </row>
    <row r="48" spans="1:8">
      <c r="A48" s="34" t="s">
        <v>30</v>
      </c>
      <c r="B48" s="29">
        <f>+B46-B47</f>
        <v>18768509</v>
      </c>
      <c r="C48" s="29">
        <f>+C46-C47</f>
        <v>19160397</v>
      </c>
      <c r="D48" s="29">
        <f>+D46-D47</f>
        <v>19694098</v>
      </c>
      <c r="E48" s="29"/>
      <c r="F48" s="29"/>
      <c r="G48" s="29"/>
      <c r="H48" s="29"/>
    </row>
    <row r="49" spans="1:8">
      <c r="A49" s="1" t="s">
        <v>41</v>
      </c>
      <c r="B49" s="29"/>
      <c r="C49" s="29"/>
      <c r="D49" s="29"/>
      <c r="E49" s="29"/>
      <c r="F49" s="29"/>
      <c r="G49" s="29"/>
      <c r="H49" s="29"/>
    </row>
    <row r="50" spans="1:8">
      <c r="A50" s="34" t="s">
        <v>23</v>
      </c>
      <c r="B50" s="9">
        <v>30288580</v>
      </c>
      <c r="C50" s="28">
        <v>31225158</v>
      </c>
      <c r="D50" s="28">
        <v>32553253</v>
      </c>
      <c r="E50" s="29"/>
      <c r="F50" s="29"/>
      <c r="G50" s="29"/>
      <c r="H50" s="29"/>
    </row>
    <row r="51" spans="1:8">
      <c r="A51" s="34" t="s">
        <v>24</v>
      </c>
      <c r="B51" s="9">
        <v>8368859</v>
      </c>
      <c r="C51" s="28">
        <v>9240540</v>
      </c>
      <c r="D51" s="28">
        <v>9874545</v>
      </c>
      <c r="E51" s="29"/>
      <c r="F51" s="29"/>
      <c r="G51" s="29"/>
      <c r="H51" s="29"/>
    </row>
    <row r="52" spans="1:8">
      <c r="A52" s="34" t="s">
        <v>30</v>
      </c>
      <c r="B52" s="29">
        <f>+B50-B51</f>
        <v>21919721</v>
      </c>
      <c r="C52" s="29">
        <f>+C50-C51</f>
        <v>21984618</v>
      </c>
      <c r="D52" s="29">
        <f>+D50-D51</f>
        <v>22678708</v>
      </c>
      <c r="E52" s="29"/>
      <c r="F52" s="29"/>
      <c r="G52" s="29"/>
      <c r="H52" s="29"/>
    </row>
    <row r="53" spans="1:8">
      <c r="A53" s="1" t="s">
        <v>42</v>
      </c>
      <c r="B53" s="29"/>
      <c r="E53" s="29"/>
      <c r="F53" s="29"/>
      <c r="G53" s="29"/>
      <c r="H53" s="29"/>
    </row>
    <row r="54" spans="1:8">
      <c r="A54" s="34" t="s">
        <v>23</v>
      </c>
      <c r="B54" s="9">
        <v>110166</v>
      </c>
      <c r="C54" s="28">
        <v>159500</v>
      </c>
      <c r="D54" s="28">
        <v>142000</v>
      </c>
      <c r="E54" s="29"/>
      <c r="F54" s="29"/>
      <c r="G54" s="29"/>
      <c r="H54" s="29"/>
    </row>
    <row r="55" spans="1:8">
      <c r="A55" s="34" t="s">
        <v>24</v>
      </c>
      <c r="B55" s="9">
        <v>2871722</v>
      </c>
      <c r="C55" s="28">
        <v>2497157</v>
      </c>
      <c r="D55" s="28">
        <v>2613084</v>
      </c>
      <c r="E55" s="29"/>
      <c r="F55" s="29"/>
      <c r="G55" s="29"/>
      <c r="H55" s="29"/>
    </row>
    <row r="56" spans="1:8">
      <c r="A56" s="34" t="s">
        <v>30</v>
      </c>
      <c r="B56" s="29">
        <f>+B54-B55</f>
        <v>-2761556</v>
      </c>
      <c r="C56" s="29">
        <f>+C54-C55</f>
        <v>-2337657</v>
      </c>
      <c r="D56" s="29">
        <f>+D54-D55</f>
        <v>-2471084</v>
      </c>
      <c r="E56" s="29"/>
      <c r="F56" s="29"/>
      <c r="G56" s="29"/>
      <c r="H56" s="29"/>
    </row>
    <row r="57" spans="1:8">
      <c r="A57" s="45" t="s">
        <v>43</v>
      </c>
      <c r="B57" s="29"/>
      <c r="C57" s="29"/>
      <c r="D57" s="29"/>
      <c r="E57" s="29"/>
      <c r="F57" s="29"/>
      <c r="G57" s="29"/>
      <c r="H57" s="29"/>
    </row>
    <row r="58" spans="1:8">
      <c r="A58" s="34" t="s">
        <v>23</v>
      </c>
      <c r="B58" s="9">
        <v>17842</v>
      </c>
      <c r="C58" s="28">
        <v>26000</v>
      </c>
      <c r="D58" s="28">
        <v>26000</v>
      </c>
      <c r="E58" s="29"/>
      <c r="F58" s="29"/>
      <c r="G58" s="29"/>
      <c r="H58" s="29"/>
    </row>
    <row r="59" spans="1:8">
      <c r="A59" s="34" t="s">
        <v>24</v>
      </c>
      <c r="B59" s="9">
        <v>407498</v>
      </c>
      <c r="C59" s="28">
        <v>512564</v>
      </c>
      <c r="D59" s="28">
        <v>539526</v>
      </c>
      <c r="E59" s="29"/>
      <c r="F59" s="29"/>
      <c r="G59" s="29"/>
      <c r="H59" s="29"/>
    </row>
    <row r="60" spans="1:8">
      <c r="A60" s="34" t="s">
        <v>30</v>
      </c>
      <c r="B60" s="29">
        <f>+B58-B59</f>
        <v>-389656</v>
      </c>
      <c r="C60" s="29">
        <f>+C58-C59</f>
        <v>-486564</v>
      </c>
      <c r="D60" s="29">
        <f>+D58-D59</f>
        <v>-513526</v>
      </c>
      <c r="E60" s="29"/>
      <c r="F60" s="29"/>
      <c r="G60" s="29"/>
      <c r="H60" s="29"/>
    </row>
    <row r="61" spans="1:8">
      <c r="A61" s="1" t="s">
        <v>44</v>
      </c>
      <c r="B61" s="29"/>
      <c r="E61" s="29"/>
      <c r="F61" s="29"/>
      <c r="G61" s="29"/>
      <c r="H61" s="29"/>
    </row>
    <row r="62" spans="1:8">
      <c r="A62" s="34" t="s">
        <v>23</v>
      </c>
      <c r="B62" s="9">
        <f t="shared" ref="B62:D63" si="5">B66+B70</f>
        <v>481615</v>
      </c>
      <c r="C62" s="28">
        <f t="shared" si="5"/>
        <v>547000</v>
      </c>
      <c r="D62" s="28">
        <f t="shared" si="5"/>
        <v>345000</v>
      </c>
      <c r="E62" s="29"/>
      <c r="F62" s="29"/>
      <c r="G62" s="29"/>
      <c r="H62" s="29"/>
    </row>
    <row r="63" spans="1:8">
      <c r="A63" s="34" t="s">
        <v>24</v>
      </c>
      <c r="B63" s="9">
        <f t="shared" si="5"/>
        <v>15581270</v>
      </c>
      <c r="C63" s="28">
        <f t="shared" si="5"/>
        <v>16029358</v>
      </c>
      <c r="D63" s="28">
        <f t="shared" si="5"/>
        <v>16298250</v>
      </c>
      <c r="E63" s="29"/>
      <c r="F63" s="29"/>
      <c r="G63" s="29"/>
      <c r="H63" s="29"/>
    </row>
    <row r="64" spans="1:8">
      <c r="A64" s="34" t="s">
        <v>30</v>
      </c>
      <c r="B64" s="29">
        <f>+B62-B63</f>
        <v>-15099655</v>
      </c>
      <c r="C64" s="29">
        <f>+C62-C63</f>
        <v>-15482358</v>
      </c>
      <c r="D64" s="29">
        <f>+D62-D63</f>
        <v>-15953250</v>
      </c>
      <c r="E64" s="29"/>
      <c r="F64" s="29"/>
      <c r="G64" s="29"/>
      <c r="H64" s="29"/>
    </row>
    <row r="65" spans="1:8">
      <c r="A65" s="1" t="s">
        <v>45</v>
      </c>
      <c r="B65" s="29"/>
      <c r="E65" s="29"/>
      <c r="F65" s="29"/>
      <c r="G65" s="29"/>
      <c r="H65" s="29"/>
    </row>
    <row r="66" spans="1:8">
      <c r="A66" s="34" t="s">
        <v>23</v>
      </c>
      <c r="B66" s="9">
        <v>220585</v>
      </c>
      <c r="C66" s="28">
        <v>225000</v>
      </c>
      <c r="D66" s="28">
        <v>20000</v>
      </c>
      <c r="E66" s="29"/>
      <c r="F66" s="29"/>
      <c r="G66" s="28"/>
      <c r="H66" s="29"/>
    </row>
    <row r="67" spans="1:8">
      <c r="A67" s="34" t="s">
        <v>24</v>
      </c>
      <c r="B67" s="9">
        <v>15208602</v>
      </c>
      <c r="C67" s="28">
        <v>15668110</v>
      </c>
      <c r="D67" s="28">
        <v>15901505</v>
      </c>
      <c r="E67" s="29"/>
      <c r="F67" s="29"/>
      <c r="G67" s="28"/>
      <c r="H67" s="29"/>
    </row>
    <row r="68" spans="1:8">
      <c r="A68" s="34" t="s">
        <v>30</v>
      </c>
      <c r="B68" s="29">
        <f>+B66-B67</f>
        <v>-14988017</v>
      </c>
      <c r="C68" s="29">
        <f>+C66-C67</f>
        <v>-15443110</v>
      </c>
      <c r="D68" s="29">
        <f>+D66-D67</f>
        <v>-15881505</v>
      </c>
      <c r="E68" s="29"/>
      <c r="F68" s="29"/>
      <c r="G68" s="29"/>
      <c r="H68" s="29"/>
    </row>
    <row r="69" spans="1:8">
      <c r="A69" s="45" t="s">
        <v>46</v>
      </c>
      <c r="B69" s="29"/>
      <c r="C69" s="29"/>
      <c r="D69" s="29"/>
      <c r="E69" s="29"/>
      <c r="F69" s="29"/>
      <c r="G69" s="29"/>
      <c r="H69" s="29"/>
    </row>
    <row r="70" spans="1:8">
      <c r="A70" s="34" t="s">
        <v>23</v>
      </c>
      <c r="B70" s="9">
        <v>261030</v>
      </c>
      <c r="C70" s="28">
        <v>322000</v>
      </c>
      <c r="D70" s="28">
        <v>325000</v>
      </c>
      <c r="E70" s="29"/>
      <c r="F70" s="29"/>
      <c r="G70" s="29"/>
      <c r="H70" s="29"/>
    </row>
    <row r="71" spans="1:8">
      <c r="A71" s="34" t="s">
        <v>24</v>
      </c>
      <c r="B71" s="9">
        <v>372668</v>
      </c>
      <c r="C71" s="28">
        <v>361248</v>
      </c>
      <c r="D71" s="28">
        <v>396745</v>
      </c>
      <c r="E71" s="29"/>
      <c r="F71" s="29"/>
      <c r="G71" s="29"/>
      <c r="H71" s="29"/>
    </row>
    <row r="72" spans="1:8">
      <c r="A72" s="34" t="s">
        <v>30</v>
      </c>
      <c r="B72" s="29">
        <f>+B70-B71</f>
        <v>-111638</v>
      </c>
      <c r="C72" s="29">
        <f>+C70-C71</f>
        <v>-39248</v>
      </c>
      <c r="D72" s="29">
        <f>+D70-D71</f>
        <v>-71745</v>
      </c>
      <c r="E72" s="29"/>
      <c r="F72" s="29"/>
      <c r="G72" s="29"/>
      <c r="H72" s="29"/>
    </row>
    <row r="73" spans="1:8">
      <c r="A73" s="1" t="s">
        <v>70</v>
      </c>
      <c r="B73" s="29"/>
    </row>
    <row r="74" spans="1:8">
      <c r="A74" s="34" t="s">
        <v>23</v>
      </c>
      <c r="B74" s="28">
        <f t="shared" ref="B74:D76" si="6">B78+B82</f>
        <v>30401</v>
      </c>
      <c r="C74" s="28">
        <f t="shared" si="6"/>
        <v>20200</v>
      </c>
      <c r="D74" s="28">
        <f t="shared" si="6"/>
        <v>24400</v>
      </c>
      <c r="H74" s="28"/>
    </row>
    <row r="75" spans="1:8">
      <c r="A75" s="34" t="s">
        <v>24</v>
      </c>
      <c r="B75" s="28">
        <f t="shared" si="6"/>
        <v>1930027</v>
      </c>
      <c r="C75" s="28">
        <f t="shared" si="6"/>
        <v>2198239</v>
      </c>
      <c r="D75" s="28">
        <f t="shared" si="6"/>
        <v>2265248</v>
      </c>
      <c r="H75" s="28"/>
    </row>
    <row r="76" spans="1:8">
      <c r="A76" s="34" t="s">
        <v>30</v>
      </c>
      <c r="B76" s="28">
        <f t="shared" si="6"/>
        <v>-1899626</v>
      </c>
      <c r="C76" s="28">
        <f t="shared" si="6"/>
        <v>-2178039</v>
      </c>
      <c r="D76" s="28">
        <f t="shared" si="6"/>
        <v>-2240848</v>
      </c>
    </row>
    <row r="77" spans="1:8">
      <c r="A77" s="1" t="s">
        <v>73</v>
      </c>
      <c r="B77" s="29"/>
      <c r="E77" s="29"/>
      <c r="F77" s="29"/>
      <c r="G77" s="29"/>
      <c r="H77" s="29"/>
    </row>
    <row r="78" spans="1:8">
      <c r="A78" s="34" t="s">
        <v>23</v>
      </c>
      <c r="B78" s="9">
        <v>17677</v>
      </c>
      <c r="C78" s="28">
        <v>20000</v>
      </c>
      <c r="D78" s="28">
        <v>24000</v>
      </c>
      <c r="E78" s="29"/>
      <c r="F78" s="29"/>
      <c r="G78" s="29"/>
      <c r="H78" s="29"/>
    </row>
    <row r="79" spans="1:8">
      <c r="A79" s="34" t="s">
        <v>24</v>
      </c>
      <c r="B79" s="9">
        <v>1644511</v>
      </c>
      <c r="C79" s="28">
        <v>1885400</v>
      </c>
      <c r="D79" s="28">
        <v>1946186</v>
      </c>
      <c r="E79" s="29"/>
      <c r="F79" s="29"/>
      <c r="G79" s="29"/>
      <c r="H79" s="29"/>
    </row>
    <row r="80" spans="1:8">
      <c r="A80" s="34" t="s">
        <v>30</v>
      </c>
      <c r="B80" s="29">
        <f>+B78-B79</f>
        <v>-1626834</v>
      </c>
      <c r="C80" s="29">
        <f>+C78-C79</f>
        <v>-1865400</v>
      </c>
      <c r="D80" s="29">
        <f>+D78-D79</f>
        <v>-1922186</v>
      </c>
      <c r="E80" s="29"/>
      <c r="F80" s="29"/>
      <c r="G80" s="29"/>
      <c r="H80" s="29"/>
    </row>
    <row r="81" spans="1:10">
      <c r="A81" s="45" t="s">
        <v>74</v>
      </c>
      <c r="B81" s="29"/>
      <c r="C81" s="29"/>
      <c r="D81" s="29"/>
      <c r="E81" s="29"/>
      <c r="F81" s="29"/>
      <c r="G81" s="29"/>
      <c r="H81" s="27"/>
      <c r="I81" s="8"/>
      <c r="J81" s="1"/>
    </row>
    <row r="82" spans="1:10">
      <c r="A82" s="34" t="s">
        <v>23</v>
      </c>
      <c r="B82" s="9">
        <v>12724</v>
      </c>
      <c r="C82" s="9">
        <v>200</v>
      </c>
      <c r="D82" s="9">
        <v>400</v>
      </c>
      <c r="E82" s="29"/>
      <c r="F82" s="29"/>
      <c r="G82" s="29"/>
      <c r="H82" s="27"/>
      <c r="I82" s="8"/>
      <c r="J82" s="1"/>
    </row>
    <row r="83" spans="1:10">
      <c r="A83" s="34" t="s">
        <v>24</v>
      </c>
      <c r="B83" s="9">
        <v>285516</v>
      </c>
      <c r="C83" s="9">
        <v>312839</v>
      </c>
      <c r="D83" s="9">
        <v>319062</v>
      </c>
      <c r="E83" s="29"/>
      <c r="F83" s="29"/>
      <c r="G83" s="29"/>
      <c r="H83" s="27"/>
      <c r="I83" s="8"/>
      <c r="J83" s="1"/>
    </row>
    <row r="84" spans="1:10">
      <c r="A84" s="34" t="s">
        <v>30</v>
      </c>
      <c r="B84" s="29">
        <f>+B82-B83</f>
        <v>-272792</v>
      </c>
      <c r="C84" s="29">
        <f>+C82-C83</f>
        <v>-312639</v>
      </c>
      <c r="D84" s="29">
        <f>+D82-D83</f>
        <v>-318662</v>
      </c>
      <c r="E84" s="29"/>
      <c r="F84" s="29"/>
      <c r="G84" s="29"/>
      <c r="H84" s="27"/>
      <c r="I84" s="8"/>
      <c r="J84" s="1"/>
    </row>
    <row r="85" spans="1:10">
      <c r="A85" s="34"/>
      <c r="B85" s="29"/>
      <c r="C85" s="29"/>
      <c r="D85" s="29"/>
      <c r="E85" s="29"/>
      <c r="F85" s="29"/>
      <c r="G85" s="29"/>
      <c r="H85" s="27"/>
      <c r="I85" s="8"/>
      <c r="J85" s="1"/>
    </row>
    <row r="86" spans="1:10">
      <c r="A86" s="1" t="s">
        <v>44</v>
      </c>
      <c r="B86" s="29"/>
      <c r="E86" s="29"/>
      <c r="F86" s="29"/>
      <c r="G86" s="29"/>
      <c r="H86" s="29"/>
    </row>
    <row r="87" spans="1:10">
      <c r="A87" s="1" t="s">
        <v>72</v>
      </c>
      <c r="B87" s="29"/>
      <c r="E87" s="29"/>
      <c r="F87" s="29"/>
      <c r="G87" s="29"/>
      <c r="H87" s="29"/>
    </row>
    <row r="88" spans="1:10">
      <c r="A88" s="34" t="s">
        <v>23</v>
      </c>
      <c r="B88" s="9">
        <v>7822877</v>
      </c>
      <c r="C88" s="28">
        <v>8120000</v>
      </c>
      <c r="D88" s="28">
        <v>7995000</v>
      </c>
      <c r="E88" s="29"/>
      <c r="F88" s="29"/>
      <c r="G88" s="29"/>
      <c r="H88" s="29"/>
    </row>
    <row r="89" spans="1:10">
      <c r="A89" s="34" t="s">
        <v>24</v>
      </c>
      <c r="B89" s="9">
        <v>7822877</v>
      </c>
      <c r="C89" s="28">
        <v>8120000</v>
      </c>
      <c r="D89" s="28">
        <v>7995000</v>
      </c>
      <c r="E89" s="29"/>
      <c r="F89" s="29"/>
      <c r="G89" s="29"/>
      <c r="H89" s="29"/>
    </row>
    <row r="90" spans="1:10">
      <c r="A90" s="34" t="s">
        <v>30</v>
      </c>
      <c r="B90" s="29">
        <f>+B88-B89</f>
        <v>0</v>
      </c>
      <c r="C90" s="29">
        <f>+C88-C89</f>
        <v>0</v>
      </c>
      <c r="D90" s="29">
        <f>+D88-D89</f>
        <v>0</v>
      </c>
      <c r="E90" s="29"/>
      <c r="F90" s="29"/>
      <c r="G90" s="29"/>
      <c r="H90" s="29"/>
    </row>
    <row r="91" spans="1:10">
      <c r="A91" s="34"/>
      <c r="B91" s="29"/>
      <c r="C91" s="29"/>
      <c r="D91" s="29"/>
      <c r="E91" s="29"/>
      <c r="F91" s="29"/>
      <c r="G91" s="29"/>
      <c r="H91" s="29"/>
    </row>
    <row r="92" spans="1:10">
      <c r="A92" s="48" t="s">
        <v>71</v>
      </c>
      <c r="B92" s="49"/>
      <c r="C92" s="49"/>
      <c r="D92" s="49"/>
    </row>
    <row r="93" spans="1:10">
      <c r="A93" s="47" t="str">
        <f>A42</f>
        <v>Toimintatuotot</v>
      </c>
      <c r="B93" s="32">
        <f t="shared" ref="B93:D94" si="7">B42+B88</f>
        <v>38751481</v>
      </c>
      <c r="C93" s="32">
        <f t="shared" si="7"/>
        <v>40097858</v>
      </c>
      <c r="D93" s="32">
        <f t="shared" si="7"/>
        <v>41085653</v>
      </c>
    </row>
    <row r="94" spans="1:10">
      <c r="A94" s="47" t="str">
        <f>A43</f>
        <v>Toimintakulut</v>
      </c>
      <c r="B94" s="32">
        <f t="shared" si="7"/>
        <v>36982253</v>
      </c>
      <c r="C94" s="32">
        <f t="shared" si="7"/>
        <v>38597858</v>
      </c>
      <c r="D94" s="32">
        <f t="shared" si="7"/>
        <v>39585653</v>
      </c>
    </row>
    <row r="95" spans="1:10">
      <c r="A95" s="47" t="str">
        <f>A44</f>
        <v>Netto</v>
      </c>
      <c r="B95" s="32">
        <f>B44</f>
        <v>1769228</v>
      </c>
      <c r="C95" s="32">
        <f>C44</f>
        <v>1500000</v>
      </c>
      <c r="D95" s="32">
        <f>D44</f>
        <v>1500000</v>
      </c>
    </row>
    <row r="108" spans="1:4">
      <c r="A108" s="1"/>
      <c r="B108" s="29"/>
    </row>
    <row r="109" spans="1:4">
      <c r="A109" s="34"/>
      <c r="B109" s="9"/>
      <c r="C109" s="28"/>
      <c r="D109" s="28"/>
    </row>
    <row r="110" spans="1:4">
      <c r="A110" s="34"/>
      <c r="B110" s="9"/>
      <c r="C110" s="28"/>
      <c r="D110" s="28"/>
    </row>
    <row r="111" spans="1:4">
      <c r="A111" s="34"/>
      <c r="B111" s="29"/>
      <c r="C111" s="29"/>
      <c r="D111" s="29"/>
    </row>
  </sheetData>
  <mergeCells count="2">
    <mergeCell ref="A41:D41"/>
    <mergeCell ref="A92:D92"/>
  </mergeCells>
  <phoneticPr fontId="0" type="noConversion"/>
  <pageMargins left="0.59055118110236227" right="0.19685039370078741" top="0.78740157480314965" bottom="0.78740157480314965" header="0.31496062992125984" footer="0.31496062992125984"/>
  <pageSetup paperSize="9" firstPageNumber="23" orientation="portrait" cellComments="asDisplayed" useFirstPageNumber="1" r:id="rId1"/>
  <headerFooter alignWithMargins="0">
    <oddHeader xml:space="preserve">&amp;C&amp;"Times New Roman,Normaali"&amp;12     &amp;R&amp;"Times New Roman,Lihavoitu"&amp;12Liite 2 §
</oddHead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31"/>
  <dimension ref="A1:H48"/>
  <sheetViews>
    <sheetView tabSelected="1" workbookViewId="0">
      <selection activeCell="L11" sqref="L11"/>
    </sheetView>
  </sheetViews>
  <sheetFormatPr defaultRowHeight="12.75"/>
  <cols>
    <col min="1" max="1" width="27.85546875" style="37" customWidth="1"/>
    <col min="2" max="4" width="9.7109375" style="37" customWidth="1"/>
    <col min="5" max="5" width="4.140625" style="37" customWidth="1"/>
    <col min="6" max="8" width="8.7109375" style="37" customWidth="1"/>
    <col min="9" max="16384" width="9.140625" style="37"/>
  </cols>
  <sheetData>
    <row r="1" spans="1:8" s="39" customFormat="1" ht="25.5">
      <c r="B1" s="6" t="str">
        <f>"TP " &amp; ots!$A$1-1 &amp; "
(€)"</f>
        <v>TP 2010
(€)</v>
      </c>
      <c r="C1" s="6" t="str">
        <f>"TA " &amp; ots!$A$1+0 &amp; "
(€)"</f>
        <v>TA 2011
(€)</v>
      </c>
      <c r="D1" s="6" t="s">
        <v>50</v>
      </c>
      <c r="E1" s="6"/>
      <c r="F1" s="6" t="str">
        <f>"TS " &amp; ots!$A$1+2 &amp; "
(1.000 €)"</f>
        <v>TS 2013
(1.000 €)</v>
      </c>
      <c r="G1" s="6" t="str">
        <f>"TS " &amp; ots!$A$1+3 &amp; "
(1.000 €)"</f>
        <v>TS 2014
(1.000 €)</v>
      </c>
      <c r="H1" s="6" t="str">
        <f>"TS " &amp; ots!$A$1+4 &amp; "
(1.000 €)"</f>
        <v>TS 2015
(1.000 €)</v>
      </c>
    </row>
    <row r="2" spans="1:8" s="40" customFormat="1">
      <c r="A2" s="46" t="s">
        <v>67</v>
      </c>
    </row>
    <row r="3" spans="1:8" s="40" customFormat="1">
      <c r="A3" s="46" t="s">
        <v>68</v>
      </c>
    </row>
    <row r="4" spans="1:8" s="42" customFormat="1" ht="27" customHeight="1">
      <c r="A4" s="41" t="s">
        <v>35</v>
      </c>
      <c r="B4" s="39">
        <f t="shared" ref="B4:G4" si="0">+B8</f>
        <v>1798934</v>
      </c>
      <c r="C4" s="39">
        <f t="shared" si="0"/>
        <v>2540000</v>
      </c>
      <c r="D4" s="39">
        <f t="shared" si="0"/>
        <v>2460000</v>
      </c>
      <c r="E4" s="39"/>
      <c r="F4" s="39">
        <f t="shared" si="0"/>
        <v>2155</v>
      </c>
      <c r="G4" s="39">
        <f t="shared" si="0"/>
        <v>2550</v>
      </c>
      <c r="H4" s="39">
        <f>+H8</f>
        <v>2130</v>
      </c>
    </row>
    <row r="5" spans="1:8" s="42" customFormat="1">
      <c r="A5" s="41" t="s">
        <v>36</v>
      </c>
      <c r="B5" s="39">
        <f>+B20+B21+B23</f>
        <v>132585</v>
      </c>
      <c r="C5" s="39">
        <f t="shared" ref="C5:H5" si="1">+C20+C21</f>
        <v>1040000</v>
      </c>
      <c r="D5" s="39">
        <f t="shared" si="1"/>
        <v>960000</v>
      </c>
      <c r="E5" s="39"/>
      <c r="F5" s="39">
        <f t="shared" si="1"/>
        <v>655</v>
      </c>
      <c r="G5" s="39">
        <f t="shared" si="1"/>
        <v>950</v>
      </c>
      <c r="H5" s="39">
        <f t="shared" si="1"/>
        <v>530</v>
      </c>
    </row>
    <row r="6" spans="1:8" s="42" customFormat="1">
      <c r="A6" s="41" t="s">
        <v>37</v>
      </c>
      <c r="B6" s="39">
        <f t="shared" ref="B6:H6" si="2">B5-B4</f>
        <v>-1666349</v>
      </c>
      <c r="C6" s="39">
        <f t="shared" si="2"/>
        <v>-1500000</v>
      </c>
      <c r="D6" s="39">
        <f t="shared" si="2"/>
        <v>-1500000</v>
      </c>
      <c r="E6" s="39"/>
      <c r="F6" s="39">
        <f t="shared" si="2"/>
        <v>-1500</v>
      </c>
      <c r="G6" s="39">
        <f t="shared" si="2"/>
        <v>-1600</v>
      </c>
      <c r="H6" s="39">
        <f t="shared" si="2"/>
        <v>-1600</v>
      </c>
    </row>
    <row r="7" spans="1:8" s="36" customFormat="1" ht="21" customHeight="1">
      <c r="A7" s="43" t="s">
        <v>32</v>
      </c>
      <c r="B7" s="38"/>
      <c r="C7" s="38"/>
      <c r="D7" s="38"/>
      <c r="E7" s="38"/>
      <c r="F7" s="38"/>
      <c r="G7" s="38"/>
      <c r="H7" s="38"/>
    </row>
    <row r="8" spans="1:8" s="36" customFormat="1">
      <c r="A8" s="43" t="s">
        <v>53</v>
      </c>
      <c r="B8" s="38">
        <f t="shared" ref="B8:G8" si="3">SUM(B9:B18)</f>
        <v>1798934</v>
      </c>
      <c r="C8" s="38">
        <f t="shared" si="3"/>
        <v>2540000</v>
      </c>
      <c r="D8" s="38">
        <f t="shared" si="3"/>
        <v>2460000</v>
      </c>
      <c r="E8" s="38"/>
      <c r="F8" s="38">
        <f t="shared" si="3"/>
        <v>2155</v>
      </c>
      <c r="G8" s="38">
        <f t="shared" si="3"/>
        <v>2550</v>
      </c>
      <c r="H8" s="38">
        <f>SUM(H9:H18)</f>
        <v>2130</v>
      </c>
    </row>
    <row r="9" spans="1:8" s="36" customFormat="1">
      <c r="A9" s="43" t="s">
        <v>54</v>
      </c>
    </row>
    <row r="10" spans="1:8" s="36" customFormat="1">
      <c r="A10" s="43" t="s">
        <v>55</v>
      </c>
    </row>
    <row r="11" spans="1:8" s="36" customFormat="1">
      <c r="A11" s="43" t="s">
        <v>56</v>
      </c>
      <c r="B11" s="36">
        <v>1604546</v>
      </c>
      <c r="C11" s="36">
        <v>1540000</v>
      </c>
      <c r="D11" s="36">
        <v>1630000</v>
      </c>
      <c r="F11" s="36">
        <v>1630</v>
      </c>
      <c r="G11" s="36">
        <v>1780</v>
      </c>
      <c r="H11" s="36">
        <v>1700</v>
      </c>
    </row>
    <row r="12" spans="1:8" s="36" customFormat="1">
      <c r="A12" s="43" t="s">
        <v>57</v>
      </c>
      <c r="B12" s="36">
        <v>142292</v>
      </c>
      <c r="C12" s="36">
        <v>620000</v>
      </c>
      <c r="D12" s="36">
        <v>460000</v>
      </c>
      <c r="F12" s="36">
        <v>265</v>
      </c>
      <c r="G12" s="36">
        <v>490</v>
      </c>
      <c r="H12" s="36">
        <v>120</v>
      </c>
    </row>
    <row r="13" spans="1:8" s="36" customFormat="1">
      <c r="A13" s="43" t="s">
        <v>58</v>
      </c>
    </row>
    <row r="14" spans="1:8" s="36" customFormat="1">
      <c r="A14" s="43" t="s">
        <v>59</v>
      </c>
    </row>
    <row r="15" spans="1:8" s="36" customFormat="1">
      <c r="A15" s="43" t="s">
        <v>60</v>
      </c>
    </row>
    <row r="16" spans="1:8" s="36" customFormat="1">
      <c r="A16" s="43" t="s">
        <v>61</v>
      </c>
      <c r="B16" s="36">
        <v>52096</v>
      </c>
      <c r="C16" s="36">
        <v>380000</v>
      </c>
      <c r="D16" s="36">
        <v>370000</v>
      </c>
      <c r="F16" s="36">
        <v>260</v>
      </c>
      <c r="G16" s="36">
        <v>280</v>
      </c>
      <c r="H16" s="36">
        <v>310</v>
      </c>
    </row>
    <row r="17" spans="1:8" s="36" customFormat="1">
      <c r="A17" s="43" t="s">
        <v>62</v>
      </c>
    </row>
    <row r="18" spans="1:8" s="36" customFormat="1">
      <c r="A18" s="43" t="s">
        <v>63</v>
      </c>
    </row>
    <row r="19" spans="1:8" s="36" customFormat="1" ht="25.5" customHeight="1">
      <c r="A19" s="43" t="s">
        <v>33</v>
      </c>
      <c r="B19" s="38"/>
      <c r="C19" s="38"/>
      <c r="D19" s="38"/>
      <c r="E19" s="38"/>
      <c r="F19" s="38"/>
      <c r="G19" s="38"/>
      <c r="H19" s="38"/>
    </row>
    <row r="20" spans="1:8" s="36" customFormat="1" ht="25.5">
      <c r="A20" s="44" t="s">
        <v>64</v>
      </c>
      <c r="B20" s="36">
        <v>82488</v>
      </c>
      <c r="C20" s="36">
        <v>822000</v>
      </c>
      <c r="D20" s="36">
        <v>712000</v>
      </c>
      <c r="F20" s="36">
        <v>512</v>
      </c>
      <c r="G20" s="36">
        <v>792</v>
      </c>
      <c r="H20" s="36">
        <v>472</v>
      </c>
    </row>
    <row r="21" spans="1:8" s="36" customFormat="1" ht="25.5">
      <c r="A21" s="44" t="s">
        <v>65</v>
      </c>
      <c r="B21" s="36">
        <v>50097</v>
      </c>
      <c r="C21" s="36">
        <v>218000</v>
      </c>
      <c r="D21" s="36">
        <v>248000</v>
      </c>
      <c r="F21" s="36">
        <v>143</v>
      </c>
      <c r="G21" s="36">
        <v>158</v>
      </c>
      <c r="H21" s="36">
        <v>58</v>
      </c>
    </row>
    <row r="22" spans="1:8" s="36" customFormat="1" ht="38.25">
      <c r="A22" s="44" t="s">
        <v>38</v>
      </c>
      <c r="B22" s="36">
        <v>0</v>
      </c>
      <c r="C22" s="36">
        <v>0</v>
      </c>
      <c r="D22" s="36">
        <v>0</v>
      </c>
      <c r="F22" s="36">
        <v>0</v>
      </c>
      <c r="G22" s="36">
        <v>0</v>
      </c>
      <c r="H22" s="36">
        <v>0</v>
      </c>
    </row>
    <row r="23" spans="1:8">
      <c r="A23" s="37" t="s">
        <v>66</v>
      </c>
      <c r="B23" s="38"/>
      <c r="C23" s="38"/>
      <c r="D23" s="38"/>
      <c r="E23" s="38"/>
      <c r="F23" s="38"/>
      <c r="G23" s="38"/>
    </row>
    <row r="24" spans="1:8">
      <c r="B24" s="38"/>
      <c r="C24" s="38"/>
      <c r="D24" s="38"/>
      <c r="E24" s="38"/>
      <c r="F24" s="38"/>
      <c r="G24" s="38"/>
    </row>
    <row r="25" spans="1:8">
      <c r="B25" s="38"/>
      <c r="C25" s="38"/>
      <c r="D25" s="38"/>
      <c r="E25" s="38"/>
      <c r="F25" s="38"/>
      <c r="G25" s="38"/>
    </row>
    <row r="26" spans="1:8">
      <c r="B26" s="38"/>
      <c r="C26" s="38"/>
      <c r="D26" s="38"/>
      <c r="E26" s="38"/>
      <c r="F26" s="38"/>
      <c r="G26" s="38"/>
    </row>
    <row r="27" spans="1:8">
      <c r="B27" s="38"/>
      <c r="C27" s="38"/>
      <c r="D27" s="38"/>
      <c r="E27" s="38"/>
      <c r="F27" s="38"/>
      <c r="G27" s="38"/>
    </row>
    <row r="28" spans="1:8">
      <c r="B28" s="38"/>
      <c r="C28" s="38"/>
      <c r="D28" s="38"/>
      <c r="E28" s="38"/>
      <c r="F28" s="38"/>
      <c r="G28" s="38"/>
    </row>
    <row r="29" spans="1:8">
      <c r="B29" s="38"/>
      <c r="C29" s="38"/>
      <c r="D29" s="38"/>
      <c r="E29" s="38"/>
      <c r="F29" s="38"/>
      <c r="G29" s="38"/>
    </row>
    <row r="30" spans="1:8">
      <c r="B30" s="38"/>
      <c r="C30" s="38"/>
      <c r="D30" s="38"/>
      <c r="E30" s="38"/>
      <c r="F30" s="38"/>
      <c r="G30" s="38"/>
    </row>
    <row r="31" spans="1:8">
      <c r="B31" s="38"/>
      <c r="C31" s="38"/>
      <c r="D31" s="38"/>
      <c r="E31" s="38"/>
      <c r="F31" s="38"/>
      <c r="G31" s="38"/>
    </row>
    <row r="32" spans="1:8">
      <c r="B32" s="38"/>
      <c r="C32" s="38"/>
      <c r="D32" s="38"/>
      <c r="E32" s="38"/>
      <c r="F32" s="38"/>
      <c r="G32" s="38"/>
    </row>
    <row r="33" spans="2:7">
      <c r="B33" s="38"/>
      <c r="C33" s="38"/>
      <c r="D33" s="38"/>
      <c r="E33" s="38"/>
      <c r="F33" s="38"/>
      <c r="G33" s="38"/>
    </row>
    <row r="34" spans="2:7">
      <c r="B34" s="38"/>
      <c r="C34" s="38"/>
      <c r="D34" s="38"/>
      <c r="E34" s="38"/>
      <c r="F34" s="38"/>
      <c r="G34" s="38"/>
    </row>
    <row r="35" spans="2:7">
      <c r="B35" s="38"/>
      <c r="C35" s="38"/>
      <c r="D35" s="38"/>
      <c r="E35" s="38"/>
      <c r="F35" s="38"/>
      <c r="G35" s="38"/>
    </row>
    <row r="36" spans="2:7">
      <c r="B36" s="38"/>
      <c r="C36" s="38"/>
      <c r="D36" s="38"/>
      <c r="E36" s="38"/>
      <c r="F36" s="38"/>
      <c r="G36" s="38"/>
    </row>
    <row r="37" spans="2:7">
      <c r="B37" s="38"/>
      <c r="C37" s="38"/>
      <c r="D37" s="38"/>
      <c r="E37" s="38"/>
      <c r="F37" s="38"/>
      <c r="G37" s="38"/>
    </row>
    <row r="38" spans="2:7">
      <c r="B38" s="38"/>
      <c r="C38" s="38"/>
      <c r="D38" s="38"/>
      <c r="E38" s="38"/>
      <c r="F38" s="38"/>
      <c r="G38" s="38"/>
    </row>
    <row r="39" spans="2:7">
      <c r="B39" s="38"/>
      <c r="C39" s="38"/>
      <c r="D39" s="38"/>
      <c r="E39" s="38"/>
      <c r="F39" s="38"/>
      <c r="G39" s="38"/>
    </row>
    <row r="40" spans="2:7">
      <c r="B40" s="38"/>
      <c r="C40" s="38"/>
      <c r="D40" s="38"/>
      <c r="E40" s="38"/>
      <c r="F40" s="38"/>
      <c r="G40" s="38"/>
    </row>
    <row r="41" spans="2:7">
      <c r="B41" s="38"/>
      <c r="C41" s="38"/>
      <c r="D41" s="38"/>
      <c r="E41" s="38"/>
      <c r="F41" s="38"/>
      <c r="G41" s="38"/>
    </row>
    <row r="42" spans="2:7">
      <c r="B42" s="38"/>
      <c r="C42" s="38"/>
      <c r="D42" s="38"/>
      <c r="E42" s="38"/>
      <c r="F42" s="38"/>
      <c r="G42" s="38"/>
    </row>
    <row r="43" spans="2:7">
      <c r="B43" s="38"/>
      <c r="C43" s="38"/>
      <c r="D43" s="38"/>
      <c r="E43" s="38"/>
      <c r="F43" s="38"/>
      <c r="G43" s="38"/>
    </row>
    <row r="44" spans="2:7">
      <c r="B44" s="38"/>
      <c r="C44" s="38"/>
      <c r="D44" s="38"/>
      <c r="E44" s="38"/>
      <c r="F44" s="38"/>
      <c r="G44" s="38"/>
    </row>
    <row r="45" spans="2:7">
      <c r="B45" s="38"/>
      <c r="C45" s="38"/>
      <c r="D45" s="38"/>
      <c r="E45" s="38"/>
      <c r="F45" s="38"/>
      <c r="G45" s="38"/>
    </row>
    <row r="46" spans="2:7">
      <c r="B46" s="38"/>
      <c r="C46" s="38"/>
      <c r="D46" s="38"/>
      <c r="E46" s="38"/>
      <c r="F46" s="38"/>
      <c r="G46" s="38"/>
    </row>
    <row r="47" spans="2:7">
      <c r="B47" s="38"/>
      <c r="C47" s="38"/>
      <c r="D47" s="38"/>
      <c r="E47" s="38"/>
      <c r="F47" s="38"/>
      <c r="G47" s="38"/>
    </row>
    <row r="48" spans="2:7">
      <c r="B48" s="38"/>
      <c r="C48" s="38"/>
      <c r="D48" s="38"/>
      <c r="E48" s="38"/>
      <c r="F48" s="38"/>
      <c r="G48" s="38"/>
    </row>
  </sheetData>
  <phoneticPr fontId="0" type="noConversion"/>
  <printOptions gridLines="1" gridLinesSet="0"/>
  <pageMargins left="0.59055118110236227" right="0.39370078740157483" top="0.98425196850393704" bottom="0.98425196850393704" header="0.51181102362204722" footer="0.51181102362204722"/>
  <pageSetup paperSize="9" firstPageNumber="3" orientation="portrait" useFirstPageNumber="1" r:id="rId1"/>
  <headerFooter alignWithMargins="0">
    <oddHeader>&amp;RLiite 2 §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"/>
  <sheetViews>
    <sheetView workbookViewId="0"/>
  </sheetViews>
  <sheetFormatPr defaultRowHeight="12.75"/>
  <sheetData>
    <row r="1" spans="1:1">
      <c r="A1">
        <v>2011</v>
      </c>
    </row>
  </sheetData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4</vt:i4>
      </vt:variant>
    </vt:vector>
  </HeadingPairs>
  <TitlesOfParts>
    <vt:vector size="7" baseType="lpstr">
      <vt:lpstr>te12</vt:lpstr>
      <vt:lpstr>inv</vt:lpstr>
      <vt:lpstr>ots</vt:lpstr>
      <vt:lpstr>tulosalue</vt:lpstr>
      <vt:lpstr>tulostus</vt:lpstr>
      <vt:lpstr>inv!Tulostusalue</vt:lpstr>
      <vt:lpstr>'te12'!Tulostusalue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Talousarvioehdotus 2002 - lyhyt pohja</dc:title>
  <dc:subject/>
  <dc:creator>Suuno</dc:creator>
  <cp:lastModifiedBy>Piipponen Kirsi</cp:lastModifiedBy>
  <cp:lastPrinted>2011-12-08T09:05:35Z</cp:lastPrinted>
  <dcterms:created xsi:type="dcterms:W3CDTF">1999-04-09T08:04:14Z</dcterms:created>
  <dcterms:modified xsi:type="dcterms:W3CDTF">2011-12-08T09:06:19Z</dcterms:modified>
</cp:coreProperties>
</file>