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335" windowHeight="5670" activeTab="0"/>
  </bookViews>
  <sheets>
    <sheet name="te12" sheetId="1" r:id="rId1"/>
    <sheet name="inv" sheetId="2" r:id="rId2"/>
    <sheet name="ots" sheetId="3" r:id="rId3"/>
  </sheets>
  <definedNames>
    <definedName name="tulosalue">'te12'!$A$42:$D$122</definedName>
    <definedName name="tulostus">'te12'!$A$2:$H$41</definedName>
    <definedName name="_xlnm.Print_Area" localSheetId="1">'inv'!$A$1:$H$23</definedName>
    <definedName name="_xlnm.Print_Area" localSheetId="0">'te12'!$A$1:$H$122</definedName>
  </definedNames>
  <calcPr fullCalcOnLoad="1"/>
</workbook>
</file>

<file path=xl/sharedStrings.xml><?xml version="1.0" encoding="utf-8"?>
<sst xmlns="http://schemas.openxmlformats.org/spreadsheetml/2006/main" count="127" uniqueCount="76">
  <si>
    <t>Muutos-%</t>
  </si>
  <si>
    <t>TILIKAUDEN TULOS</t>
  </si>
  <si>
    <t>SISÄISET ERÄT</t>
  </si>
  <si>
    <t>TOIMINTAKULUT</t>
  </si>
  <si>
    <t>TOIMINTATUOTOT</t>
  </si>
  <si>
    <t>TOIMINTAKULUISTA</t>
  </si>
  <si>
    <t>TOIMINTATUOTOISTA</t>
  </si>
  <si>
    <t>VARSINAINEN TOIMINTA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</si>
  <si>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</si>
  <si>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</si>
  <si>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</si>
  <si>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</si>
  <si>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</si>
  <si>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</si>
  <si>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VALMISTUS OMAAN KÄYTTÖÖN</t>
  </si>
  <si>
    <t>Henkilöstökulut</t>
  </si>
  <si>
    <t xml:space="preserve">  Palkat ja palkkiot</t>
  </si>
  <si>
    <t xml:space="preserve">  Henkilösivukulut</t>
  </si>
  <si>
    <t>Palvelujen ostot</t>
  </si>
  <si>
    <t>Aineet, tarvikkeet ja tavarat</t>
  </si>
  <si>
    <t>Avustukset</t>
  </si>
  <si>
    <t>Muut toimintakulut</t>
  </si>
  <si>
    <t>TOIMINTAKATE</t>
  </si>
  <si>
    <t>Poistot ja arvonalentumiset</t>
  </si>
  <si>
    <t>Toimintatuotot</t>
  </si>
  <si>
    <t>Toimintakulut</t>
  </si>
  <si>
    <t>Toimintakate</t>
  </si>
  <si>
    <t>Käyttötalousosa</t>
  </si>
  <si>
    <t>Asiakaspalvelujen ostot</t>
  </si>
  <si>
    <t xml:space="preserve">  Sisäiset vuokrat</t>
  </si>
  <si>
    <t>Määrärahat ja tuloerät</t>
  </si>
  <si>
    <t>Tuloslaskelma</t>
  </si>
  <si>
    <t>Netto</t>
  </si>
  <si>
    <t>Investointiosa</t>
  </si>
  <si>
    <t>Menot</t>
  </si>
  <si>
    <t>Tulot</t>
  </si>
  <si>
    <t xml:space="preserve">Tulosalueet
</t>
  </si>
  <si>
    <t xml:space="preserve">  johon sis. mks:iä</t>
  </si>
  <si>
    <t>MENOT</t>
  </si>
  <si>
    <t>TULOT</t>
  </si>
  <si>
    <t>NETTO</t>
  </si>
  <si>
    <t>54 Valtionosuudet ja muut 
rahoitusosuudet</t>
  </si>
  <si>
    <t>josta käyttötalousosaan kirjattavan myyntivoiton/
myyntitappion osuus</t>
  </si>
  <si>
    <t>1 12 VARSINAIS-SUOMEN ALUEPELASTUSLAUTAKUNTA</t>
  </si>
  <si>
    <t>2 12 VARSINAIS-SUOMEN ALUEPELASTUSLAUTAKUNTA</t>
  </si>
  <si>
    <t>1901 Asuinrakennukset</t>
  </si>
  <si>
    <t>1902 Muut rakennukset</t>
  </si>
  <si>
    <t>1903 Kuljetusvälineet</t>
  </si>
  <si>
    <t>1904 Muut koneet ja kalusto</t>
  </si>
  <si>
    <t>1905 Kiinteät rakenteet ja laitteet</t>
  </si>
  <si>
    <t>1906 Maa- ja vesialueet</t>
  </si>
  <si>
    <t>1907 Osakkeet ja osuudet</t>
  </si>
  <si>
    <t>1908 Muut aineelliset hyödykkeet</t>
  </si>
  <si>
    <t>1909 IT-hankinnat</t>
  </si>
  <si>
    <t>1910 Tietoliikenne</t>
  </si>
  <si>
    <t>19 Investointimenot</t>
  </si>
  <si>
    <t>2 12 10 INVESTOINNIT</t>
  </si>
  <si>
    <t>64 Pysyvien vastaavien luovutustulot,</t>
  </si>
  <si>
    <t>1 12 12 TURVALLISUUSPALVELUT</t>
  </si>
  <si>
    <t>HK 2011
(€)</t>
  </si>
  <si>
    <t>67 Muut tulot</t>
  </si>
  <si>
    <t>Talous-
arvio-
ehdotus
2011
(€)</t>
  </si>
  <si>
    <t>TUKIPALVELUT</t>
  </si>
  <si>
    <t>40100 Keskushallinto</t>
  </si>
  <si>
    <t>40102 Tekniset palvelut</t>
  </si>
  <si>
    <t>PELASTUSPALVELUT</t>
  </si>
  <si>
    <t>40201 Loimaan alue</t>
  </si>
  <si>
    <t>40202 Länsi-Turunmaan alue</t>
  </si>
  <si>
    <t>40203 Salon alue</t>
  </si>
  <si>
    <t>40204 Uudenkaupungin alue</t>
  </si>
  <si>
    <t>40205 Turun alue</t>
  </si>
  <si>
    <t>40300 Palonehkäisy</t>
  </si>
  <si>
    <t>40301 Varautuminen</t>
  </si>
  <si>
    <t>40302 Öljyntorjunta</t>
  </si>
  <si>
    <t>40303 Koulutus</t>
  </si>
  <si>
    <t>ENSIHOITOPALVELUT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</si>
</sst>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.0_);\(#,##0.0\)"/>
    <numFmt numFmtId="174" formatCode=";;;"/>
    <numFmt numFmtId="175" formatCode="#,##0.0"/>
    <numFmt numFmtId="176" formatCode="#,##0.000"/>
    <numFmt numFmtId="177" formatCode="#,##0.0000"/>
    <numFmt numFmtId="178" formatCode="#,##0&quot;mk&quot;_);\(#,##0&quot;mk&quot;\)"/>
    <numFmt numFmtId="179" formatCode="#,##0.00_);\(#,##0.00\)"/>
    <numFmt numFmtId="180" formatCode="#,##0.00000"/>
    <numFmt numFmtId="181" formatCode="#,##0.000000"/>
    <numFmt numFmtId="182" formatCode="#,##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left" vertical="top"/>
      <protection locked="0"/>
    </xf>
    <xf numFmtId="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175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right" vertical="top"/>
      <protection/>
    </xf>
    <xf numFmtId="3" fontId="4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vertical="top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 quotePrefix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 quotePrefix="1">
      <alignment horizontal="left" wrapText="1"/>
      <protection locked="0"/>
    </xf>
    <xf numFmtId="3" fontId="0" fillId="0" borderId="0" xfId="0" applyNumberFormat="1" applyFont="1" applyAlignment="1" applyProtection="1">
      <alignment horizontal="left" wrapText="1"/>
      <protection locked="0"/>
    </xf>
    <xf numFmtId="3" fontId="4" fillId="0" borderId="0" xfId="0" applyNumberFormat="1" applyFont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K1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4" width="10.7109375" style="3" customWidth="1"/>
    <col min="5" max="5" width="10.7109375" style="3" hidden="1" customWidth="1"/>
    <col min="6" max="8" width="9.7109375" style="3" customWidth="1"/>
    <col min="9" max="9" width="13.57421875" style="10" customWidth="1"/>
    <col min="10" max="10" width="9.140625" style="3" customWidth="1"/>
    <col min="11" max="11" width="13.421875" style="3" bestFit="1" customWidth="1"/>
    <col min="12" max="16384" width="9.140625" style="3" customWidth="1"/>
  </cols>
  <sheetData>
    <row r="1" spans="1:9" ht="24.75" customHeight="1">
      <c r="A1" s="39" t="s">
        <v>43</v>
      </c>
      <c r="B1" s="1"/>
      <c r="C1" s="1"/>
      <c r="D1" s="1"/>
      <c r="E1" s="1"/>
      <c r="F1" s="1"/>
      <c r="G1" s="1"/>
      <c r="H1" s="1"/>
      <c r="I1" s="2"/>
    </row>
    <row r="2" spans="1:9" ht="24.75" customHeight="1">
      <c r="A2" s="4" t="s">
        <v>30</v>
      </c>
      <c r="I2" s="2"/>
    </row>
    <row r="3" spans="1:9" ht="63.75">
      <c r="A3" s="5"/>
      <c r="B3" s="6" t="str">
        <f>"TP "&amp;ots!$A$1-2&amp;"
(€)"</f>
        <v>TP 2009
(€)</v>
      </c>
      <c r="C3" s="6" t="str">
        <f>"TA "&amp;ots!$A$1-1&amp;"
(€)"</f>
        <v>TA 2010
(€)</v>
      </c>
      <c r="D3" s="6" t="s">
        <v>59</v>
      </c>
      <c r="E3" s="6" t="s">
        <v>61</v>
      </c>
      <c r="F3" s="6" t="str">
        <f>"TS "&amp;ots!$A$1+1&amp;"
(1.000 €)"</f>
        <v>TS 2012
(1.000 €)</v>
      </c>
      <c r="G3" s="6" t="str">
        <f>"TS "&amp;ots!$A$1+2&amp;"
(1.000 €)"</f>
        <v>TS 2013
(1.000 €)</v>
      </c>
      <c r="H3" s="6" t="str">
        <f>"TS "&amp;ots!$A$1+3&amp;"
(1.000 €)"</f>
        <v>TS 2014
(1.000 €)</v>
      </c>
      <c r="I3" s="2"/>
    </row>
    <row r="4" spans="1:8" ht="12.75">
      <c r="A4" s="7" t="s">
        <v>27</v>
      </c>
      <c r="B4" s="8"/>
      <c r="C4" s="8"/>
      <c r="D4" s="8"/>
      <c r="E4" s="9"/>
      <c r="F4" s="8"/>
      <c r="G4" s="8"/>
      <c r="H4" s="8"/>
    </row>
    <row r="5" spans="1:11" ht="12.75">
      <c r="A5" s="5" t="s">
        <v>24</v>
      </c>
      <c r="B5" s="11">
        <f>SUM(B16+B23)</f>
        <v>36737322.839999996</v>
      </c>
      <c r="C5" s="11">
        <f>SUM(C16+C23)</f>
        <v>38661730</v>
      </c>
      <c r="D5" s="11">
        <v>40097858</v>
      </c>
      <c r="E5" s="9"/>
      <c r="F5" s="9">
        <v>41300</v>
      </c>
      <c r="G5" s="9">
        <v>42540</v>
      </c>
      <c r="H5" s="9">
        <v>43800</v>
      </c>
      <c r="J5" s="10"/>
      <c r="K5" s="10"/>
    </row>
    <row r="6" spans="1:11" ht="12.75">
      <c r="A6" s="5" t="s">
        <v>25</v>
      </c>
      <c r="B6" s="11">
        <f>SUM(B24)</f>
        <v>35461753.07</v>
      </c>
      <c r="C6" s="11">
        <f>SUM(C24)</f>
        <v>37261730</v>
      </c>
      <c r="D6" s="11">
        <v>38597858</v>
      </c>
      <c r="E6" s="9"/>
      <c r="F6" s="9">
        <v>39800</v>
      </c>
      <c r="G6" s="9">
        <v>41040</v>
      </c>
      <c r="H6" s="9">
        <v>42300</v>
      </c>
      <c r="J6" s="10"/>
      <c r="K6" s="10"/>
    </row>
    <row r="7" spans="1:11" ht="12.75" hidden="1">
      <c r="A7" s="12" t="s">
        <v>37</v>
      </c>
      <c r="B7" s="11"/>
      <c r="C7" s="11"/>
      <c r="D7" s="11"/>
      <c r="E7" s="9"/>
      <c r="F7" s="9"/>
      <c r="G7" s="9"/>
      <c r="H7" s="9"/>
      <c r="J7" s="10"/>
      <c r="K7" s="10"/>
    </row>
    <row r="8" spans="1:8" ht="12.75">
      <c r="A8" s="5" t="s">
        <v>26</v>
      </c>
      <c r="B8" s="11">
        <f aca="true" t="shared" si="0" ref="B8:H8">+B5-B6</f>
        <v>1275569.7699999958</v>
      </c>
      <c r="C8" s="11">
        <f t="shared" si="0"/>
        <v>1400000</v>
      </c>
      <c r="D8" s="11">
        <f t="shared" si="0"/>
        <v>1500000</v>
      </c>
      <c r="E8" s="13">
        <f t="shared" si="0"/>
        <v>0</v>
      </c>
      <c r="F8" s="11">
        <f t="shared" si="0"/>
        <v>1500</v>
      </c>
      <c r="G8" s="11">
        <f t="shared" si="0"/>
        <v>1500</v>
      </c>
      <c r="H8" s="11">
        <f t="shared" si="0"/>
        <v>1500</v>
      </c>
    </row>
    <row r="9" spans="1:8" ht="12.75">
      <c r="A9" s="14" t="s">
        <v>0</v>
      </c>
      <c r="B9" s="15"/>
      <c r="C9" s="16">
        <f>IF(ISERR(100*C8/B8-100),0,100*C8/B8-100)</f>
        <v>9.754874482483586</v>
      </c>
      <c r="D9" s="17">
        <f>IF(ISERR(100*D8/C8-100),0,100*D8/C8-100)</f>
        <v>7.142857142857139</v>
      </c>
      <c r="E9" s="16">
        <f>IF(ISERR(100*E8/C8-100),0,100*E8/C8-100)</f>
        <v>-100</v>
      </c>
      <c r="F9" s="17">
        <f>IF(ISERR(100*F8*1000/D8-100),0,100*F8*1000/D8-100)</f>
        <v>0</v>
      </c>
      <c r="G9" s="16">
        <f>IF(ISERR(100*G8/F8-100),0,100*G8/F8-100)</f>
        <v>0</v>
      </c>
      <c r="H9" s="16">
        <f>IF(ISERR(100*H8/G8-100),0,100*H8/G8-100)</f>
        <v>0</v>
      </c>
    </row>
    <row r="10" spans="1:8" ht="12.75">
      <c r="A10" s="7" t="s">
        <v>33</v>
      </c>
      <c r="B10" s="15"/>
      <c r="C10" s="16"/>
      <c r="D10" s="17"/>
      <c r="E10" s="16"/>
      <c r="F10" s="17"/>
      <c r="G10" s="16"/>
      <c r="H10" s="16"/>
    </row>
    <row r="11" spans="1:8" ht="12.75">
      <c r="A11" s="5" t="s">
        <v>34</v>
      </c>
      <c r="B11" s="8">
        <f>inv!B4</f>
        <v>1878255.28</v>
      </c>
      <c r="C11" s="18">
        <f>inv!C4</f>
        <v>3260000</v>
      </c>
      <c r="D11" s="19">
        <v>2660000</v>
      </c>
      <c r="E11" s="20">
        <f>inv!E4</f>
        <v>0</v>
      </c>
      <c r="F11" s="21">
        <v>2095</v>
      </c>
      <c r="G11" s="20">
        <v>2680</v>
      </c>
      <c r="H11" s="20">
        <v>2190</v>
      </c>
    </row>
    <row r="12" spans="1:8" ht="12.75">
      <c r="A12" s="5" t="s">
        <v>35</v>
      </c>
      <c r="B12" s="8">
        <f>inv!B5</f>
        <v>702956.61</v>
      </c>
      <c r="C12" s="18">
        <f>inv!C5</f>
        <v>1860000</v>
      </c>
      <c r="D12" s="19">
        <v>1160000</v>
      </c>
      <c r="E12" s="20">
        <f>inv!E5</f>
        <v>0</v>
      </c>
      <c r="F12" s="21">
        <v>595</v>
      </c>
      <c r="G12" s="20">
        <v>1080</v>
      </c>
      <c r="H12" s="20">
        <v>590</v>
      </c>
    </row>
    <row r="13" spans="1:8" ht="30" customHeight="1">
      <c r="A13" s="22" t="s">
        <v>32</v>
      </c>
      <c r="B13" s="23">
        <f aca="true" t="shared" si="1" ref="B13:H13">-B11+B12</f>
        <v>-1175298.67</v>
      </c>
      <c r="C13" s="23">
        <f t="shared" si="1"/>
        <v>-1400000</v>
      </c>
      <c r="D13" s="23">
        <f t="shared" si="1"/>
        <v>-1500000</v>
      </c>
      <c r="E13" s="23">
        <f t="shared" si="1"/>
        <v>0</v>
      </c>
      <c r="F13" s="23">
        <f t="shared" si="1"/>
        <v>-1500</v>
      </c>
      <c r="G13" s="23">
        <f t="shared" si="1"/>
        <v>-1600</v>
      </c>
      <c r="H13" s="23">
        <f t="shared" si="1"/>
        <v>-1600</v>
      </c>
    </row>
    <row r="14" spans="1:8" ht="12.75">
      <c r="A14" s="24" t="s">
        <v>31</v>
      </c>
      <c r="B14" s="8"/>
      <c r="C14" s="8"/>
      <c r="D14" s="8"/>
      <c r="E14" s="8"/>
      <c r="F14" s="8"/>
      <c r="G14" s="8"/>
      <c r="H14" s="8"/>
    </row>
    <row r="15" spans="1:8" ht="12.75">
      <c r="A15" s="25" t="s">
        <v>7</v>
      </c>
      <c r="B15" s="11"/>
      <c r="C15" s="11"/>
      <c r="D15" s="11"/>
      <c r="E15" s="11"/>
      <c r="F15" s="11"/>
      <c r="G15" s="11"/>
      <c r="H15" s="11"/>
    </row>
    <row r="16" spans="1:8" ht="12.75">
      <c r="A16" s="25" t="s">
        <v>4</v>
      </c>
      <c r="B16" s="26">
        <f>SUM(B17:B22)</f>
        <v>36737322.839999996</v>
      </c>
      <c r="C16" s="26">
        <f>SUM(C17:C22)</f>
        <v>38661730</v>
      </c>
      <c r="D16" s="26">
        <f>SUM(D17:D22)</f>
        <v>40097858</v>
      </c>
      <c r="E16" s="11"/>
      <c r="F16" s="11"/>
      <c r="G16" s="11"/>
      <c r="H16" s="11"/>
    </row>
    <row r="17" spans="1:8" ht="12.75">
      <c r="A17" s="27" t="s">
        <v>8</v>
      </c>
      <c r="B17" s="9">
        <v>33199365.92</v>
      </c>
      <c r="C17" s="28">
        <v>35020030</v>
      </c>
      <c r="D17" s="28">
        <v>36425171</v>
      </c>
      <c r="E17" s="8"/>
      <c r="F17" s="8"/>
      <c r="G17" s="8"/>
      <c r="H17" s="8"/>
    </row>
    <row r="18" spans="1:8" ht="12.75">
      <c r="A18" s="27" t="s">
        <v>9</v>
      </c>
      <c r="B18" s="9">
        <v>711161.57</v>
      </c>
      <c r="C18" s="29">
        <v>791900</v>
      </c>
      <c r="D18" s="29">
        <v>790791</v>
      </c>
      <c r="E18" s="30"/>
      <c r="F18" s="30"/>
      <c r="G18" s="30"/>
      <c r="H18" s="30"/>
    </row>
    <row r="19" spans="1:8" ht="12.75">
      <c r="A19" s="27" t="s">
        <v>10</v>
      </c>
      <c r="B19" s="9">
        <v>2553599.98</v>
      </c>
      <c r="C19" s="29">
        <v>2537000</v>
      </c>
      <c r="D19" s="29">
        <v>2607050</v>
      </c>
      <c r="E19" s="30"/>
      <c r="F19" s="30"/>
      <c r="G19" s="30"/>
      <c r="H19" s="30"/>
    </row>
    <row r="20" spans="1:8" ht="12.75">
      <c r="A20" s="27" t="s">
        <v>11</v>
      </c>
      <c r="B20" s="30"/>
      <c r="C20" s="30"/>
      <c r="D20" s="30"/>
      <c r="E20" s="30"/>
      <c r="F20" s="30"/>
      <c r="G20" s="30"/>
      <c r="H20" s="30"/>
    </row>
    <row r="21" spans="1:8" ht="12.75">
      <c r="A21" s="27" t="s">
        <v>12</v>
      </c>
      <c r="B21" s="9">
        <v>2876.8</v>
      </c>
      <c r="C21" s="29">
        <v>4700</v>
      </c>
      <c r="D21" s="29">
        <v>4276</v>
      </c>
      <c r="E21" s="30"/>
      <c r="F21" s="30"/>
      <c r="G21" s="30"/>
      <c r="H21" s="30"/>
    </row>
    <row r="22" spans="1:8" ht="12.75">
      <c r="A22" s="27" t="s">
        <v>13</v>
      </c>
      <c r="B22" s="9">
        <f>38547.65+231770.92</f>
        <v>270318.57</v>
      </c>
      <c r="C22" s="29">
        <v>308100</v>
      </c>
      <c r="D22" s="29">
        <v>270570</v>
      </c>
      <c r="E22" s="30"/>
      <c r="F22" s="30"/>
      <c r="G22" s="30"/>
      <c r="H22" s="30"/>
    </row>
    <row r="23" spans="1:8" ht="25.5">
      <c r="A23" s="31" t="s">
        <v>14</v>
      </c>
      <c r="B23" s="32"/>
      <c r="C23" s="33">
        <v>0</v>
      </c>
      <c r="D23" s="33"/>
      <c r="E23" s="30"/>
      <c r="F23" s="30"/>
      <c r="G23" s="30"/>
      <c r="H23" s="30"/>
    </row>
    <row r="24" spans="1:8" ht="12.75">
      <c r="A24" s="25" t="s">
        <v>3</v>
      </c>
      <c r="B24" s="34">
        <f>SUM(B26:B35)</f>
        <v>35461753.07</v>
      </c>
      <c r="C24" s="34">
        <f>SUM(C26:C35)</f>
        <v>37261730</v>
      </c>
      <c r="D24" s="34">
        <f>SUM(D26:D35)</f>
        <v>38597858</v>
      </c>
      <c r="E24" s="30"/>
      <c r="F24" s="30"/>
      <c r="G24" s="30"/>
      <c r="H24" s="30"/>
    </row>
    <row r="25" spans="1:8" ht="12.75">
      <c r="A25" s="27" t="s">
        <v>15</v>
      </c>
      <c r="B25" s="30"/>
      <c r="C25" s="30"/>
      <c r="D25" s="30"/>
      <c r="E25" s="30"/>
      <c r="F25" s="30"/>
      <c r="G25" s="30"/>
      <c r="H25" s="30"/>
    </row>
    <row r="26" spans="1:9" ht="12.75">
      <c r="A26" s="27" t="s">
        <v>16</v>
      </c>
      <c r="B26" s="9">
        <f>20525198.55-290072.23</f>
        <v>20235126.32</v>
      </c>
      <c r="C26" s="29">
        <v>21329507</v>
      </c>
      <c r="D26" s="29">
        <v>22189417</v>
      </c>
      <c r="E26" s="30"/>
      <c r="F26" s="30"/>
      <c r="G26" s="30"/>
      <c r="H26" s="30"/>
      <c r="I26" s="30"/>
    </row>
    <row r="27" spans="1:9" ht="12.75">
      <c r="A27" s="27" t="s">
        <v>17</v>
      </c>
      <c r="B27" s="9">
        <v>4996700.92</v>
      </c>
      <c r="C27" s="29">
        <v>4883573</v>
      </c>
      <c r="D27" s="29">
        <v>5184984</v>
      </c>
      <c r="E27" s="30"/>
      <c r="F27" s="30"/>
      <c r="G27" s="30"/>
      <c r="H27" s="30"/>
      <c r="I27" s="3"/>
    </row>
    <row r="28" spans="1:9" ht="12.75">
      <c r="A28" s="27" t="s">
        <v>18</v>
      </c>
      <c r="B28" s="9">
        <v>4564083.8</v>
      </c>
      <c r="C28" s="29">
        <v>4946150</v>
      </c>
      <c r="D28" s="29">
        <v>4876182</v>
      </c>
      <c r="E28" s="30"/>
      <c r="F28" s="30"/>
      <c r="G28" s="30"/>
      <c r="H28" s="30"/>
      <c r="I28" s="3"/>
    </row>
    <row r="29" spans="1:8" ht="12.75">
      <c r="A29" s="27" t="s">
        <v>28</v>
      </c>
      <c r="B29" s="9">
        <v>0</v>
      </c>
      <c r="C29" s="29">
        <v>0</v>
      </c>
      <c r="D29" s="29"/>
      <c r="E29" s="30"/>
      <c r="F29" s="30"/>
      <c r="G29" s="30"/>
      <c r="H29" s="30"/>
    </row>
    <row r="30" spans="1:8" ht="12.75">
      <c r="A30" s="27" t="s">
        <v>19</v>
      </c>
      <c r="B30" s="9">
        <v>1224614.87</v>
      </c>
      <c r="C30" s="29">
        <v>1430300</v>
      </c>
      <c r="D30" s="29">
        <v>1481140</v>
      </c>
      <c r="E30" s="30"/>
      <c r="F30" s="30"/>
      <c r="G30" s="30"/>
      <c r="H30" s="30"/>
    </row>
    <row r="31" spans="1:8" ht="12.75">
      <c r="A31" s="27" t="s">
        <v>20</v>
      </c>
      <c r="B31" s="9">
        <v>14300</v>
      </c>
      <c r="C31" s="29">
        <v>15000</v>
      </c>
      <c r="D31" s="29">
        <v>15000</v>
      </c>
      <c r="E31" s="30"/>
      <c r="F31" s="30"/>
      <c r="G31" s="30"/>
      <c r="H31" s="30"/>
    </row>
    <row r="32" spans="1:8" ht="12.75">
      <c r="A32" s="27" t="s">
        <v>21</v>
      </c>
      <c r="B32" s="30"/>
      <c r="C32" s="30"/>
      <c r="D32" s="30"/>
      <c r="E32" s="30"/>
      <c r="F32" s="30"/>
      <c r="G32" s="30"/>
      <c r="H32" s="30"/>
    </row>
    <row r="33" spans="1:8" ht="12.75">
      <c r="A33" s="27" t="s">
        <v>12</v>
      </c>
      <c r="B33" s="9">
        <v>746271.78</v>
      </c>
      <c r="C33" s="29">
        <v>672300</v>
      </c>
      <c r="D33" s="29">
        <v>801500</v>
      </c>
      <c r="E33" s="30"/>
      <c r="F33" s="30"/>
      <c r="G33" s="30"/>
      <c r="H33" s="30"/>
    </row>
    <row r="34" spans="1:8" ht="12.75">
      <c r="A34" s="27" t="s">
        <v>29</v>
      </c>
      <c r="B34" s="9">
        <v>3619840.05</v>
      </c>
      <c r="C34" s="29">
        <v>3900000</v>
      </c>
      <c r="D34" s="29">
        <v>3961185</v>
      </c>
      <c r="E34" s="30"/>
      <c r="F34" s="30"/>
      <c r="G34" s="30"/>
      <c r="H34" s="30"/>
    </row>
    <row r="35" spans="1:8" ht="12.75">
      <c r="A35" s="27" t="s">
        <v>13</v>
      </c>
      <c r="B35" s="9">
        <f>60505.5+309.83</f>
        <v>60815.33</v>
      </c>
      <c r="C35" s="29">
        <v>84900</v>
      </c>
      <c r="D35" s="29">
        <v>88450</v>
      </c>
      <c r="E35" s="30"/>
      <c r="F35" s="30"/>
      <c r="G35" s="30"/>
      <c r="H35" s="30"/>
    </row>
    <row r="36" spans="1:8" ht="12.75">
      <c r="A36" s="35" t="s">
        <v>22</v>
      </c>
      <c r="B36" s="36">
        <f>+B16+B23-B24</f>
        <v>1275569.7699999958</v>
      </c>
      <c r="C36" s="36">
        <f>+C16+C23-C24</f>
        <v>1400000</v>
      </c>
      <c r="D36" s="36">
        <f>+D16+D23-D24</f>
        <v>1500000</v>
      </c>
      <c r="E36" s="30"/>
      <c r="F36" s="30"/>
      <c r="G36" s="30"/>
      <c r="H36" s="30"/>
    </row>
    <row r="37" spans="1:8" ht="12.75">
      <c r="A37" s="27" t="s">
        <v>23</v>
      </c>
      <c r="B37" s="9">
        <v>778249.65</v>
      </c>
      <c r="C37" s="29">
        <v>935080</v>
      </c>
      <c r="D37" s="29">
        <v>952850</v>
      </c>
      <c r="E37" s="30"/>
      <c r="F37" s="30"/>
      <c r="G37" s="30"/>
      <c r="H37" s="30"/>
    </row>
    <row r="38" spans="1:8" ht="12.75">
      <c r="A38" s="25" t="s">
        <v>1</v>
      </c>
      <c r="B38" s="34">
        <f>+B36-B37</f>
        <v>497320.1199999958</v>
      </c>
      <c r="C38" s="34">
        <f>+C36-C37</f>
        <v>464920</v>
      </c>
      <c r="D38" s="34">
        <f>+D36-D37</f>
        <v>547150</v>
      </c>
      <c r="E38" s="30"/>
      <c r="F38" s="30"/>
      <c r="G38" s="30"/>
      <c r="H38" s="30"/>
    </row>
    <row r="39" spans="1:8" ht="12.75">
      <c r="A39" s="27" t="s">
        <v>2</v>
      </c>
      <c r="B39" s="30"/>
      <c r="C39" s="30"/>
      <c r="D39" s="30"/>
      <c r="E39" s="30"/>
      <c r="F39" s="30"/>
      <c r="G39" s="30"/>
      <c r="H39" s="30"/>
    </row>
    <row r="40" spans="1:8" ht="12.75">
      <c r="A40" s="27" t="s">
        <v>6</v>
      </c>
      <c r="B40" s="9">
        <v>13017069.03</v>
      </c>
      <c r="C40" s="29">
        <v>13627839</v>
      </c>
      <c r="D40" s="29">
        <v>14028322</v>
      </c>
      <c r="E40" s="30"/>
      <c r="F40" s="30"/>
      <c r="G40" s="30"/>
      <c r="H40" s="30"/>
    </row>
    <row r="41" spans="1:8" ht="12.75">
      <c r="A41" s="27" t="s">
        <v>5</v>
      </c>
      <c r="B41" s="9">
        <v>4510640.36</v>
      </c>
      <c r="C41" s="29">
        <v>4508500</v>
      </c>
      <c r="D41" s="29">
        <v>4928252</v>
      </c>
      <c r="E41" s="30"/>
      <c r="F41" s="30"/>
      <c r="G41" s="30"/>
      <c r="H41" s="30"/>
    </row>
    <row r="42" spans="1:8" ht="25.5">
      <c r="A42" s="37" t="s">
        <v>36</v>
      </c>
      <c r="B42" s="6" t="str">
        <f>"TP "&amp;ots!$A$1-2&amp;"
(€)"</f>
        <v>TP 2009
(€)</v>
      </c>
      <c r="C42" s="6" t="str">
        <f>"TA "&amp;ots!$A$1-1&amp;"
(€)"</f>
        <v>TA 2010
(€)</v>
      </c>
      <c r="D42" s="6" t="str">
        <f>"TAE "&amp;ots!$A$1&amp;"
(€)"</f>
        <v>TAE 2011
(€)</v>
      </c>
      <c r="E42" s="30"/>
      <c r="F42" s="30"/>
      <c r="G42" s="30"/>
      <c r="H42" s="30"/>
    </row>
    <row r="43" spans="1:8" ht="12.75">
      <c r="A43" s="1" t="s">
        <v>62</v>
      </c>
      <c r="B43" s="30"/>
      <c r="E43" s="30"/>
      <c r="F43" s="30"/>
      <c r="G43" s="30"/>
      <c r="H43" s="30"/>
    </row>
    <row r="44" spans="1:8" ht="12.75">
      <c r="A44" s="38" t="s">
        <v>24</v>
      </c>
      <c r="B44" s="9">
        <f>B48+B52</f>
        <v>29003299.46</v>
      </c>
      <c r="C44" s="29">
        <v>30541530</v>
      </c>
      <c r="D44" s="29">
        <f>D48+D52</f>
        <v>31384658</v>
      </c>
      <c r="E44" s="30"/>
      <c r="F44" s="30"/>
      <c r="G44" s="30"/>
      <c r="H44" s="30"/>
    </row>
    <row r="45" spans="1:8" ht="12.75">
      <c r="A45" s="38" t="s">
        <v>25</v>
      </c>
      <c r="B45" s="9">
        <f>B49+B53</f>
        <v>10200391.32</v>
      </c>
      <c r="C45" s="29">
        <v>11262265</v>
      </c>
      <c r="D45" s="29">
        <f>D49+D53</f>
        <v>11737697</v>
      </c>
      <c r="E45" s="30"/>
      <c r="F45" s="30"/>
      <c r="G45" s="30"/>
      <c r="H45" s="30"/>
    </row>
    <row r="46" spans="1:8" ht="12.75">
      <c r="A46" s="38" t="s">
        <v>32</v>
      </c>
      <c r="B46" s="30">
        <f>+B44-B45</f>
        <v>18802908.14</v>
      </c>
      <c r="C46" s="30">
        <f>+C44-C45</f>
        <v>19279265</v>
      </c>
      <c r="D46" s="30">
        <f>+D44-D45</f>
        <v>19646961</v>
      </c>
      <c r="E46" s="30"/>
      <c r="F46" s="30"/>
      <c r="G46" s="30"/>
      <c r="H46" s="30"/>
    </row>
    <row r="47" spans="1:8" ht="12.75">
      <c r="A47" s="1" t="s">
        <v>63</v>
      </c>
      <c r="B47" s="30"/>
      <c r="C47" s="30"/>
      <c r="D47" s="30"/>
      <c r="E47" s="30"/>
      <c r="F47" s="30"/>
      <c r="G47" s="30"/>
      <c r="H47" s="30"/>
    </row>
    <row r="48" spans="1:8" ht="12.75">
      <c r="A48" s="38" t="s">
        <v>24</v>
      </c>
      <c r="B48" s="9">
        <v>28886069.07</v>
      </c>
      <c r="C48" s="29">
        <v>30382130</v>
      </c>
      <c r="D48" s="29">
        <v>31225158</v>
      </c>
      <c r="E48" s="30"/>
      <c r="F48" s="30"/>
      <c r="G48" s="30"/>
      <c r="H48" s="30"/>
    </row>
    <row r="49" spans="1:8" ht="12.75">
      <c r="A49" s="38" t="s">
        <v>25</v>
      </c>
      <c r="B49" s="9">
        <v>8127154.32</v>
      </c>
      <c r="C49" s="29">
        <v>8909890</v>
      </c>
      <c r="D49" s="29">
        <v>9240540</v>
      </c>
      <c r="E49" s="30"/>
      <c r="F49" s="30"/>
      <c r="G49" s="30"/>
      <c r="H49" s="30"/>
    </row>
    <row r="50" spans="1:8" ht="12.75">
      <c r="A50" s="38" t="s">
        <v>32</v>
      </c>
      <c r="B50" s="30">
        <f>+B48-B49</f>
        <v>20758914.75</v>
      </c>
      <c r="C50" s="30">
        <f>+C48-C49</f>
        <v>21472240</v>
      </c>
      <c r="D50" s="30">
        <f>+D48-D49</f>
        <v>21984618</v>
      </c>
      <c r="E50" s="30"/>
      <c r="F50" s="30"/>
      <c r="G50" s="30"/>
      <c r="H50" s="30"/>
    </row>
    <row r="51" spans="1:8" ht="12.75">
      <c r="A51" s="1" t="s">
        <v>64</v>
      </c>
      <c r="B51" s="30"/>
      <c r="E51" s="30"/>
      <c r="F51" s="30"/>
      <c r="G51" s="30"/>
      <c r="H51" s="30"/>
    </row>
    <row r="52" spans="1:8" ht="12.75">
      <c r="A52" s="38" t="s">
        <v>24</v>
      </c>
      <c r="B52" s="9">
        <v>117230.39</v>
      </c>
      <c r="C52" s="29">
        <v>159400</v>
      </c>
      <c r="D52" s="29">
        <v>159500</v>
      </c>
      <c r="E52" s="30"/>
      <c r="F52" s="30"/>
      <c r="G52" s="30"/>
      <c r="H52" s="30"/>
    </row>
    <row r="53" spans="1:8" ht="12.75">
      <c r="A53" s="38" t="s">
        <v>25</v>
      </c>
      <c r="B53" s="9">
        <v>2073237</v>
      </c>
      <c r="C53" s="29">
        <v>2352375</v>
      </c>
      <c r="D53" s="29">
        <v>2497157</v>
      </c>
      <c r="E53" s="30"/>
      <c r="F53" s="30"/>
      <c r="G53" s="30"/>
      <c r="H53" s="30"/>
    </row>
    <row r="54" spans="1:8" ht="12.75">
      <c r="A54" s="38" t="s">
        <v>32</v>
      </c>
      <c r="B54" s="30">
        <f>+B52-B53</f>
        <v>-1956006.61</v>
      </c>
      <c r="C54" s="30">
        <f>+C52-C53</f>
        <v>-2192975</v>
      </c>
      <c r="D54" s="30">
        <f>+D52-D53</f>
        <v>-2337657</v>
      </c>
      <c r="E54" s="30"/>
      <c r="F54" s="30"/>
      <c r="G54" s="30"/>
      <c r="H54" s="30"/>
    </row>
    <row r="55" spans="1:8" ht="12.75">
      <c r="A55" s="1" t="s">
        <v>65</v>
      </c>
      <c r="B55" s="30"/>
      <c r="E55" s="30"/>
      <c r="F55" s="30"/>
      <c r="G55" s="30"/>
      <c r="H55" s="30"/>
    </row>
    <row r="56" spans="1:8" ht="12.75">
      <c r="A56" s="38" t="s">
        <v>24</v>
      </c>
      <c r="B56" s="9">
        <f aca="true" t="shared" si="2" ref="B56:D57">B60+B64+B68+B72+B76</f>
        <v>201958.1</v>
      </c>
      <c r="C56" s="29">
        <f t="shared" si="2"/>
        <v>71400</v>
      </c>
      <c r="D56" s="29">
        <f t="shared" si="2"/>
        <v>225000</v>
      </c>
      <c r="E56" s="30"/>
      <c r="F56" s="30"/>
      <c r="G56" s="29"/>
      <c r="H56" s="30"/>
    </row>
    <row r="57" spans="1:8" ht="12.75">
      <c r="A57" s="38" t="s">
        <v>25</v>
      </c>
      <c r="B57" s="9">
        <f t="shared" si="2"/>
        <v>15528077</v>
      </c>
      <c r="C57" s="29">
        <f t="shared" si="2"/>
        <v>15313803</v>
      </c>
      <c r="D57" s="29">
        <f t="shared" si="2"/>
        <v>15668110</v>
      </c>
      <c r="E57" s="30"/>
      <c r="F57" s="30"/>
      <c r="G57" s="29"/>
      <c r="H57" s="30"/>
    </row>
    <row r="58" spans="1:8" ht="12.75">
      <c r="A58" s="38" t="s">
        <v>32</v>
      </c>
      <c r="B58" s="30">
        <f>+B56-B57</f>
        <v>-15326118.9</v>
      </c>
      <c r="C58" s="30">
        <f>+C56-C57</f>
        <v>-15242403</v>
      </c>
      <c r="D58" s="30">
        <f>+D56-D57</f>
        <v>-15443110</v>
      </c>
      <c r="E58" s="30"/>
      <c r="F58" s="30"/>
      <c r="G58" s="30"/>
      <c r="H58" s="30"/>
    </row>
    <row r="59" spans="1:8" ht="12.75">
      <c r="A59" s="1" t="s">
        <v>66</v>
      </c>
      <c r="B59" s="30"/>
      <c r="C59" s="30"/>
      <c r="D59" s="30"/>
      <c r="E59" s="30"/>
      <c r="F59" s="30"/>
      <c r="G59" s="30"/>
      <c r="H59" s="30"/>
    </row>
    <row r="60" spans="1:8" ht="12.75">
      <c r="A60" s="38" t="s">
        <v>24</v>
      </c>
      <c r="B60" s="9">
        <v>1507</v>
      </c>
      <c r="C60" s="29">
        <v>2700</v>
      </c>
      <c r="D60" s="29">
        <v>2500</v>
      </c>
      <c r="E60" s="30"/>
      <c r="F60" s="30"/>
      <c r="G60" s="30"/>
      <c r="H60" s="30"/>
    </row>
    <row r="61" spans="1:8" ht="12.75">
      <c r="A61" s="38" t="s">
        <v>25</v>
      </c>
      <c r="B61" s="9">
        <v>938954</v>
      </c>
      <c r="C61" s="29">
        <v>1154353</v>
      </c>
      <c r="D61" s="29">
        <v>1263424</v>
      </c>
      <c r="E61" s="30"/>
      <c r="F61" s="30"/>
      <c r="G61" s="30"/>
      <c r="H61" s="30"/>
    </row>
    <row r="62" spans="1:8" ht="12.75">
      <c r="A62" s="38" t="s">
        <v>32</v>
      </c>
      <c r="B62" s="30">
        <f>+B60-B61</f>
        <v>-937447</v>
      </c>
      <c r="C62" s="30">
        <f>+C60-C61</f>
        <v>-1151653</v>
      </c>
      <c r="D62" s="30">
        <f>+D60-D61</f>
        <v>-1260924</v>
      </c>
      <c r="E62" s="30"/>
      <c r="F62" s="30"/>
      <c r="G62" s="30"/>
      <c r="H62" s="30"/>
    </row>
    <row r="63" spans="1:8" ht="12.75">
      <c r="A63" s="1" t="s">
        <v>67</v>
      </c>
      <c r="B63" s="30"/>
      <c r="C63" s="30"/>
      <c r="D63" s="30"/>
      <c r="E63" s="30"/>
      <c r="F63" s="30"/>
      <c r="G63" s="30"/>
      <c r="H63" s="30"/>
    </row>
    <row r="64" spans="1:8" ht="12.75">
      <c r="A64" s="38" t="s">
        <v>24</v>
      </c>
      <c r="B64" s="9">
        <v>1109</v>
      </c>
      <c r="C64" s="29">
        <v>12300</v>
      </c>
      <c r="D64" s="29">
        <v>12500</v>
      </c>
      <c r="E64" s="30"/>
      <c r="F64" s="30"/>
      <c r="G64" s="30"/>
      <c r="H64" s="30"/>
    </row>
    <row r="65" spans="1:8" ht="12.75">
      <c r="A65" s="38" t="s">
        <v>25</v>
      </c>
      <c r="B65" s="9">
        <v>1316534</v>
      </c>
      <c r="C65" s="29">
        <v>1344626</v>
      </c>
      <c r="D65" s="29">
        <v>1384093</v>
      </c>
      <c r="E65" s="30"/>
      <c r="F65" s="30"/>
      <c r="G65" s="30"/>
      <c r="H65" s="30"/>
    </row>
    <row r="66" spans="1:8" ht="12.75">
      <c r="A66" s="38" t="s">
        <v>32</v>
      </c>
      <c r="B66" s="30">
        <f>+B64-B65</f>
        <v>-1315425</v>
      </c>
      <c r="C66" s="30">
        <f>+C64-C65</f>
        <v>-1332326</v>
      </c>
      <c r="D66" s="30">
        <f>+D64-D65</f>
        <v>-1371593</v>
      </c>
      <c r="E66" s="30"/>
      <c r="F66" s="30"/>
      <c r="G66" s="30"/>
      <c r="H66" s="30"/>
    </row>
    <row r="67" spans="1:8" ht="12.75">
      <c r="A67" s="1" t="s">
        <v>68</v>
      </c>
      <c r="B67" s="30"/>
      <c r="C67" s="30"/>
      <c r="D67" s="30"/>
      <c r="E67" s="30"/>
      <c r="F67" s="30"/>
      <c r="G67" s="30"/>
      <c r="H67" s="30"/>
    </row>
    <row r="68" spans="1:8" ht="12.75">
      <c r="A68" s="38" t="s">
        <v>24</v>
      </c>
      <c r="B68" s="9">
        <v>1292</v>
      </c>
      <c r="C68" s="29">
        <v>18000</v>
      </c>
      <c r="D68" s="29">
        <v>13000</v>
      </c>
      <c r="E68" s="30"/>
      <c r="F68" s="30"/>
      <c r="G68" s="30"/>
      <c r="H68" s="30"/>
    </row>
    <row r="69" spans="1:8" ht="12.75">
      <c r="A69" s="38" t="s">
        <v>25</v>
      </c>
      <c r="B69" s="9">
        <v>1820094</v>
      </c>
      <c r="C69" s="29">
        <v>1838835</v>
      </c>
      <c r="D69" s="29">
        <v>1898917</v>
      </c>
      <c r="E69" s="30"/>
      <c r="F69" s="30"/>
      <c r="G69" s="30"/>
      <c r="H69" s="30"/>
    </row>
    <row r="70" spans="1:8" ht="12.75">
      <c r="A70" s="38" t="s">
        <v>32</v>
      </c>
      <c r="B70" s="30">
        <f>+B68-B69</f>
        <v>-1818802</v>
      </c>
      <c r="C70" s="30">
        <f>+C68-C69</f>
        <v>-1820835</v>
      </c>
      <c r="D70" s="30">
        <f>+D68-D69</f>
        <v>-1885917</v>
      </c>
      <c r="E70" s="30"/>
      <c r="F70" s="30"/>
      <c r="G70" s="30"/>
      <c r="H70" s="30"/>
    </row>
    <row r="71" spans="1:8" ht="12.75">
      <c r="A71" s="1" t="s">
        <v>69</v>
      </c>
      <c r="B71" s="30"/>
      <c r="C71" s="30"/>
      <c r="D71" s="30"/>
      <c r="E71" s="30"/>
      <c r="F71" s="30"/>
      <c r="G71" s="30"/>
      <c r="H71" s="30"/>
    </row>
    <row r="72" spans="1:8" ht="12.75">
      <c r="A72" s="38" t="s">
        <v>24</v>
      </c>
      <c r="B72" s="9">
        <v>430</v>
      </c>
      <c r="C72" s="29">
        <v>8000</v>
      </c>
      <c r="D72" s="29">
        <v>6000</v>
      </c>
      <c r="E72" s="30"/>
      <c r="F72" s="30"/>
      <c r="G72" s="30"/>
      <c r="H72" s="30"/>
    </row>
    <row r="73" spans="1:8" ht="12.75">
      <c r="A73" s="38" t="s">
        <v>25</v>
      </c>
      <c r="B73" s="9">
        <v>1409599</v>
      </c>
      <c r="C73" s="29">
        <v>1429811</v>
      </c>
      <c r="D73" s="29">
        <v>1477586</v>
      </c>
      <c r="E73" s="30"/>
      <c r="F73" s="30"/>
      <c r="G73" s="30"/>
      <c r="H73" s="30"/>
    </row>
    <row r="74" spans="1:8" ht="12.75">
      <c r="A74" s="38" t="s">
        <v>32</v>
      </c>
      <c r="B74" s="30">
        <f>+B72-B73</f>
        <v>-1409169</v>
      </c>
      <c r="C74" s="30">
        <f>+C72-C73</f>
        <v>-1421811</v>
      </c>
      <c r="D74" s="30">
        <f>+D72-D73</f>
        <v>-1471586</v>
      </c>
      <c r="E74" s="30"/>
      <c r="F74" s="30"/>
      <c r="G74" s="30"/>
      <c r="H74" s="30"/>
    </row>
    <row r="75" spans="1:8" ht="12.75">
      <c r="A75" s="1" t="s">
        <v>70</v>
      </c>
      <c r="B75" s="30"/>
      <c r="C75" s="30"/>
      <c r="D75" s="30"/>
      <c r="E75" s="30"/>
      <c r="F75" s="30"/>
      <c r="G75" s="30"/>
      <c r="H75" s="30"/>
    </row>
    <row r="76" spans="1:8" ht="12.75">
      <c r="A76" s="38" t="s">
        <v>24</v>
      </c>
      <c r="B76" s="9">
        <v>197620.1</v>
      </c>
      <c r="C76" s="29">
        <v>30400</v>
      </c>
      <c r="D76" s="29">
        <v>191000</v>
      </c>
      <c r="E76" s="30"/>
      <c r="F76" s="30"/>
      <c r="G76" s="30"/>
      <c r="H76" s="30"/>
    </row>
    <row r="77" spans="1:8" ht="12.75">
      <c r="A77" s="38" t="s">
        <v>25</v>
      </c>
      <c r="B77" s="9">
        <v>10042896</v>
      </c>
      <c r="C77" s="29">
        <v>9546178</v>
      </c>
      <c r="D77" s="29">
        <v>9644090</v>
      </c>
      <c r="E77" s="30"/>
      <c r="F77" s="30"/>
      <c r="G77" s="30"/>
      <c r="H77" s="30"/>
    </row>
    <row r="78" spans="1:8" ht="12.75">
      <c r="A78" s="38" t="s">
        <v>32</v>
      </c>
      <c r="B78" s="30">
        <f>+B76-B77</f>
        <v>-9845275.9</v>
      </c>
      <c r="C78" s="30">
        <f>+C76-C77</f>
        <v>-9515778</v>
      </c>
      <c r="D78" s="30">
        <f>+D76-D77</f>
        <v>-9453090</v>
      </c>
      <c r="E78" s="30"/>
      <c r="F78" s="30"/>
      <c r="G78" s="30"/>
      <c r="H78" s="30"/>
    </row>
    <row r="79" spans="1:2" ht="12.75">
      <c r="A79" s="1" t="s">
        <v>58</v>
      </c>
      <c r="B79" s="30"/>
    </row>
    <row r="80" spans="1:8" ht="12.75">
      <c r="A80" s="38" t="s">
        <v>24</v>
      </c>
      <c r="B80" s="9">
        <f aca="true" t="shared" si="3" ref="B80:D81">B84+B88+B92+B96</f>
        <v>391591.8</v>
      </c>
      <c r="C80" s="29">
        <f t="shared" si="3"/>
        <v>348800</v>
      </c>
      <c r="D80" s="29">
        <f t="shared" si="3"/>
        <v>368200</v>
      </c>
      <c r="H80" s="29"/>
    </row>
    <row r="81" spans="1:8" ht="12.75">
      <c r="A81" s="38" t="s">
        <v>25</v>
      </c>
      <c r="B81" s="9">
        <f t="shared" si="3"/>
        <v>2573129.69</v>
      </c>
      <c r="C81" s="29">
        <f t="shared" si="3"/>
        <v>2985662</v>
      </c>
      <c r="D81" s="29">
        <f t="shared" si="3"/>
        <v>3072051</v>
      </c>
      <c r="H81" s="29"/>
    </row>
    <row r="82" spans="1:4" ht="12.75">
      <c r="A82" s="38" t="s">
        <v>32</v>
      </c>
      <c r="B82" s="30">
        <f>+B80-B81</f>
        <v>-2181537.89</v>
      </c>
      <c r="C82" s="30">
        <f>+C80-C81</f>
        <v>-2636862</v>
      </c>
      <c r="D82" s="30">
        <f>+D80-D81</f>
        <v>-2703851</v>
      </c>
    </row>
    <row r="83" spans="1:8" ht="12.75">
      <c r="A83" s="1" t="s">
        <v>71</v>
      </c>
      <c r="B83" s="30"/>
      <c r="E83" s="30"/>
      <c r="F83" s="30"/>
      <c r="G83" s="30"/>
      <c r="H83" s="30"/>
    </row>
    <row r="84" spans="1:8" ht="12.75">
      <c r="A84" s="38" t="s">
        <v>24</v>
      </c>
      <c r="B84" s="9">
        <v>13333</v>
      </c>
      <c r="C84" s="29">
        <v>20400</v>
      </c>
      <c r="D84" s="29">
        <v>20000</v>
      </c>
      <c r="E84" s="30"/>
      <c r="F84" s="30"/>
      <c r="G84" s="30"/>
      <c r="H84" s="30"/>
    </row>
    <row r="85" spans="1:8" ht="12.75">
      <c r="A85" s="38" t="s">
        <v>25</v>
      </c>
      <c r="B85" s="9">
        <v>1618890</v>
      </c>
      <c r="C85" s="29">
        <v>1856768</v>
      </c>
      <c r="D85" s="29">
        <v>1885400</v>
      </c>
      <c r="E85" s="30"/>
      <c r="F85" s="30"/>
      <c r="G85" s="30"/>
      <c r="H85" s="30"/>
    </row>
    <row r="86" spans="1:8" ht="12.75">
      <c r="A86" s="38" t="s">
        <v>32</v>
      </c>
      <c r="B86" s="30">
        <f>+B84-B85</f>
        <v>-1605557</v>
      </c>
      <c r="C86" s="30">
        <f>+C84-C85</f>
        <v>-1836368</v>
      </c>
      <c r="D86" s="30">
        <f>+D84-D85</f>
        <v>-1865400</v>
      </c>
      <c r="E86" s="30"/>
      <c r="F86" s="30"/>
      <c r="G86" s="30"/>
      <c r="H86" s="30"/>
    </row>
    <row r="87" spans="1:10" ht="12.75">
      <c r="A87" s="51" t="s">
        <v>72</v>
      </c>
      <c r="B87" s="30"/>
      <c r="C87" s="30"/>
      <c r="D87" s="30"/>
      <c r="E87" s="30"/>
      <c r="F87" s="30"/>
      <c r="G87" s="30"/>
      <c r="H87" s="28"/>
      <c r="I87" s="8"/>
      <c r="J87" s="1"/>
    </row>
    <row r="88" spans="1:10" ht="12.75">
      <c r="A88" s="38" t="s">
        <v>24</v>
      </c>
      <c r="B88" s="9">
        <v>200</v>
      </c>
      <c r="C88" s="29">
        <v>400</v>
      </c>
      <c r="D88" s="9">
        <v>200</v>
      </c>
      <c r="E88" s="30"/>
      <c r="F88" s="30"/>
      <c r="G88" s="30"/>
      <c r="H88" s="28"/>
      <c r="I88" s="8"/>
      <c r="J88" s="1"/>
    </row>
    <row r="89" spans="1:10" ht="12.75">
      <c r="A89" s="38" t="s">
        <v>25</v>
      </c>
      <c r="B89" s="9">
        <v>354092</v>
      </c>
      <c r="C89" s="29">
        <v>280072</v>
      </c>
      <c r="D89" s="9">
        <v>312839</v>
      </c>
      <c r="E89" s="30"/>
      <c r="F89" s="30"/>
      <c r="G89" s="30"/>
      <c r="H89" s="28"/>
      <c r="I89" s="8"/>
      <c r="J89" s="1"/>
    </row>
    <row r="90" spans="1:10" ht="12.75">
      <c r="A90" s="38" t="s">
        <v>32</v>
      </c>
      <c r="B90" s="30">
        <f>+B88-B89</f>
        <v>-353892</v>
      </c>
      <c r="C90" s="30">
        <f>+C88-C89</f>
        <v>-279672</v>
      </c>
      <c r="D90" s="30">
        <f>+D88-D89</f>
        <v>-312639</v>
      </c>
      <c r="E90" s="30"/>
      <c r="F90" s="30"/>
      <c r="G90" s="30"/>
      <c r="H90" s="28"/>
      <c r="I90" s="8"/>
      <c r="J90" s="1"/>
    </row>
    <row r="91" spans="1:10" ht="12.75">
      <c r="A91" s="51" t="s">
        <v>73</v>
      </c>
      <c r="B91" s="30"/>
      <c r="C91" s="30"/>
      <c r="D91" s="30"/>
      <c r="E91" s="30"/>
      <c r="F91" s="30"/>
      <c r="G91" s="30"/>
      <c r="H91" s="28"/>
      <c r="I91" s="8"/>
      <c r="J91" s="1"/>
    </row>
    <row r="92" spans="1:10" ht="12.75">
      <c r="A92" s="38" t="s">
        <v>24</v>
      </c>
      <c r="B92" s="9">
        <v>344191</v>
      </c>
      <c r="C92" s="29">
        <v>303000</v>
      </c>
      <c r="D92" s="29">
        <v>322000</v>
      </c>
      <c r="E92" s="30"/>
      <c r="F92" s="30"/>
      <c r="G92" s="30"/>
      <c r="H92" s="28"/>
      <c r="I92" s="8"/>
      <c r="J92" s="1"/>
    </row>
    <row r="93" spans="1:10" ht="12.75">
      <c r="A93" s="38" t="s">
        <v>25</v>
      </c>
      <c r="B93" s="9">
        <v>222993</v>
      </c>
      <c r="C93" s="29">
        <v>342540</v>
      </c>
      <c r="D93" s="29">
        <v>361248</v>
      </c>
      <c r="E93" s="30"/>
      <c r="F93" s="30"/>
      <c r="G93" s="30"/>
      <c r="H93" s="28"/>
      <c r="I93" s="8"/>
      <c r="J93" s="1"/>
    </row>
    <row r="94" spans="1:10" ht="12.75">
      <c r="A94" s="38" t="s">
        <v>32</v>
      </c>
      <c r="B94" s="30">
        <f>+B92-B93</f>
        <v>121198</v>
      </c>
      <c r="C94" s="30">
        <f>+C92-C93</f>
        <v>-39540</v>
      </c>
      <c r="D94" s="30">
        <f>+D92-D93</f>
        <v>-39248</v>
      </c>
      <c r="E94" s="30"/>
      <c r="F94" s="30"/>
      <c r="G94" s="30"/>
      <c r="H94" s="28"/>
      <c r="I94" s="8"/>
      <c r="J94" s="1"/>
    </row>
    <row r="95" spans="1:8" ht="12.75">
      <c r="A95" s="1" t="s">
        <v>74</v>
      </c>
      <c r="B95" s="30"/>
      <c r="C95" s="30"/>
      <c r="D95" s="30"/>
      <c r="E95" s="30"/>
      <c r="F95" s="30"/>
      <c r="G95" s="30"/>
      <c r="H95" s="30"/>
    </row>
    <row r="96" spans="1:8" ht="12.75">
      <c r="A96" s="38" t="s">
        <v>24</v>
      </c>
      <c r="B96" s="9">
        <v>33867.8</v>
      </c>
      <c r="C96" s="29">
        <v>25000</v>
      </c>
      <c r="D96" s="29">
        <v>26000</v>
      </c>
      <c r="E96" s="30"/>
      <c r="F96" s="30"/>
      <c r="G96" s="30"/>
      <c r="H96" s="30"/>
    </row>
    <row r="97" spans="1:8" ht="12.75">
      <c r="A97" s="38" t="s">
        <v>25</v>
      </c>
      <c r="B97" s="9">
        <v>377154.69</v>
      </c>
      <c r="C97" s="29">
        <v>506282</v>
      </c>
      <c r="D97" s="29">
        <v>512564</v>
      </c>
      <c r="E97" s="30"/>
      <c r="F97" s="30"/>
      <c r="G97" s="30"/>
      <c r="H97" s="30"/>
    </row>
    <row r="98" spans="1:8" ht="12.75">
      <c r="A98" s="38" t="s">
        <v>32</v>
      </c>
      <c r="B98" s="30">
        <f>+B96-B97</f>
        <v>-343286.89</v>
      </c>
      <c r="C98" s="30">
        <f>+C96-C97</f>
        <v>-481282</v>
      </c>
      <c r="D98" s="30">
        <f>+D96-D97</f>
        <v>-486564</v>
      </c>
      <c r="E98" s="30"/>
      <c r="F98" s="30"/>
      <c r="G98" s="30"/>
      <c r="H98" s="30"/>
    </row>
    <row r="99" spans="1:8" ht="12.75">
      <c r="A99" s="1" t="s">
        <v>75</v>
      </c>
      <c r="B99" s="30"/>
      <c r="E99" s="30"/>
      <c r="F99" s="30"/>
      <c r="G99" s="30"/>
      <c r="H99" s="30"/>
    </row>
    <row r="100" spans="1:8" ht="12.75">
      <c r="A100" s="38" t="s">
        <v>24</v>
      </c>
      <c r="B100" s="9">
        <v>7140473.48</v>
      </c>
      <c r="C100" s="29">
        <v>7700000</v>
      </c>
      <c r="D100" s="29">
        <v>8120000</v>
      </c>
      <c r="E100" s="30"/>
      <c r="F100" s="30"/>
      <c r="G100" s="30"/>
      <c r="H100" s="30"/>
    </row>
    <row r="101" spans="1:8" ht="12.75">
      <c r="A101" s="38" t="s">
        <v>25</v>
      </c>
      <c r="B101" s="9">
        <v>7160155.06</v>
      </c>
      <c r="C101" s="29">
        <v>7700000</v>
      </c>
      <c r="D101" s="29">
        <v>8120000</v>
      </c>
      <c r="E101" s="30"/>
      <c r="F101" s="30"/>
      <c r="G101" s="30"/>
      <c r="H101" s="30"/>
    </row>
    <row r="102" spans="1:8" ht="12.75">
      <c r="A102" s="38" t="s">
        <v>32</v>
      </c>
      <c r="B102" s="30">
        <f>+B100-B101</f>
        <v>-19681.579999999143</v>
      </c>
      <c r="C102" s="30">
        <f>+C100-C101</f>
        <v>0</v>
      </c>
      <c r="D102" s="30">
        <f>+D100-D101</f>
        <v>0</v>
      </c>
      <c r="E102" s="30"/>
      <c r="F102" s="30"/>
      <c r="G102" s="30"/>
      <c r="H102" s="30"/>
    </row>
    <row r="119" spans="1:2" ht="12.75">
      <c r="A119" s="1"/>
      <c r="B119" s="30"/>
    </row>
    <row r="120" spans="1:4" ht="12.75">
      <c r="A120" s="38"/>
      <c r="B120" s="9"/>
      <c r="C120" s="29"/>
      <c r="D120" s="29"/>
    </row>
    <row r="121" spans="1:4" ht="12.75">
      <c r="A121" s="38"/>
      <c r="B121" s="9"/>
      <c r="C121" s="29"/>
      <c r="D121" s="29"/>
    </row>
    <row r="122" spans="1:4" ht="12.75">
      <c r="A122" s="38"/>
      <c r="B122" s="30"/>
      <c r="C122" s="30"/>
      <c r="D122" s="30"/>
    </row>
  </sheetData>
  <sheetProtection/>
  <printOptions/>
  <pageMargins left="0.5905511811023623" right="0.1968503937007874" top="0.7874015748031497" bottom="0.7874015748031497" header="0.31496062992125984" footer="0.31496062992125984"/>
  <pageSetup cellComments="asDisplayed" firstPageNumber="23" useFirstPageNumber="1" horizontalDpi="600" verticalDpi="600" orientation="portrait" paperSize="9" r:id="rId1"/>
  <headerFooter alignWithMargins="0">
    <oddHeader>&amp;C&amp;"Times New Roman,Normaali"&amp;12     &amp;R&amp;"Times New Roman,Lihavoitu"&amp;12
</oddHead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31"/>
  <dimension ref="A1:H48"/>
  <sheetViews>
    <sheetView workbookViewId="0" topLeftCell="A1">
      <selection activeCell="I20" sqref="I20"/>
    </sheetView>
  </sheetViews>
  <sheetFormatPr defaultColWidth="9.140625" defaultRowHeight="12.75"/>
  <cols>
    <col min="1" max="1" width="25.7109375" style="41" customWidth="1"/>
    <col min="2" max="5" width="9.7109375" style="41" customWidth="1"/>
    <col min="6" max="8" width="8.7109375" style="41" customWidth="1"/>
    <col min="9" max="16384" width="9.140625" style="41" customWidth="1"/>
  </cols>
  <sheetData>
    <row r="1" spans="2:8" s="43" customFormat="1" ht="63.75">
      <c r="B1" s="6" t="str">
        <f>"TP "&amp;ots!$A$1-2&amp;"
(€)"</f>
        <v>TP 2009
(€)</v>
      </c>
      <c r="C1" s="6" t="str">
        <f>"TA "&amp;ots!$A$1-1&amp;"
(€)"</f>
        <v>TA 2010
(€)</v>
      </c>
      <c r="D1" s="6" t="s">
        <v>59</v>
      </c>
      <c r="E1" s="6" t="s">
        <v>61</v>
      </c>
      <c r="F1" s="6" t="str">
        <f>"TS "&amp;ots!$A$1+1&amp;"
(1.000 €)"</f>
        <v>TS 2012
(1.000 €)</v>
      </c>
      <c r="G1" s="6" t="str">
        <f>"TS "&amp;ots!$A$1+2&amp;"
(1.000 €)"</f>
        <v>TS 2013
(1.000 €)</v>
      </c>
      <c r="H1" s="6" t="str">
        <f>"TS "&amp;ots!$A$1+3&amp;"
(1.000 €)"</f>
        <v>TS 2014
(1.000 €)</v>
      </c>
    </row>
    <row r="2" s="45" customFormat="1" ht="12.75">
      <c r="A2" s="44" t="s">
        <v>44</v>
      </c>
    </row>
    <row r="3" s="45" customFormat="1" ht="12.75">
      <c r="A3" s="44" t="s">
        <v>56</v>
      </c>
    </row>
    <row r="4" spans="1:8" s="47" customFormat="1" ht="27" customHeight="1">
      <c r="A4" s="46" t="s">
        <v>38</v>
      </c>
      <c r="B4" s="43">
        <f aca="true" t="shared" si="0" ref="B4:G4">+B8</f>
        <v>1878255.28</v>
      </c>
      <c r="C4" s="43">
        <f t="shared" si="0"/>
        <v>3260000</v>
      </c>
      <c r="D4" s="43">
        <f t="shared" si="0"/>
        <v>2660000</v>
      </c>
      <c r="E4" s="43">
        <f t="shared" si="0"/>
        <v>0</v>
      </c>
      <c r="F4" s="43">
        <f t="shared" si="0"/>
        <v>2095</v>
      </c>
      <c r="G4" s="43">
        <f t="shared" si="0"/>
        <v>2680</v>
      </c>
      <c r="H4" s="43">
        <f>+H8</f>
        <v>2190</v>
      </c>
    </row>
    <row r="5" spans="1:8" s="47" customFormat="1" ht="12.75">
      <c r="A5" s="46" t="s">
        <v>39</v>
      </c>
      <c r="B5" s="43">
        <f>+B20+B21+B23</f>
        <v>702956.61</v>
      </c>
      <c r="C5" s="43">
        <f aca="true" t="shared" si="1" ref="C5:H5">+C20+C21</f>
        <v>1860000</v>
      </c>
      <c r="D5" s="43">
        <f t="shared" si="1"/>
        <v>1160000</v>
      </c>
      <c r="E5" s="43">
        <f t="shared" si="1"/>
        <v>0</v>
      </c>
      <c r="F5" s="43">
        <f t="shared" si="1"/>
        <v>595</v>
      </c>
      <c r="G5" s="43">
        <f t="shared" si="1"/>
        <v>1080</v>
      </c>
      <c r="H5" s="43">
        <f t="shared" si="1"/>
        <v>590</v>
      </c>
    </row>
    <row r="6" spans="1:8" s="47" customFormat="1" ht="12.75">
      <c r="A6" s="46" t="s">
        <v>40</v>
      </c>
      <c r="B6" s="43">
        <f aca="true" t="shared" si="2" ref="B6:H6">B5-B4</f>
        <v>-1175298.67</v>
      </c>
      <c r="C6" s="43">
        <f t="shared" si="2"/>
        <v>-1400000</v>
      </c>
      <c r="D6" s="43">
        <f t="shared" si="2"/>
        <v>-1500000</v>
      </c>
      <c r="E6" s="43">
        <f t="shared" si="2"/>
        <v>0</v>
      </c>
      <c r="F6" s="43">
        <f t="shared" si="2"/>
        <v>-1500</v>
      </c>
      <c r="G6" s="43">
        <f t="shared" si="2"/>
        <v>-1600</v>
      </c>
      <c r="H6" s="43">
        <f t="shared" si="2"/>
        <v>-1600</v>
      </c>
    </row>
    <row r="7" spans="1:8" s="40" customFormat="1" ht="21" customHeight="1">
      <c r="A7" s="48" t="s">
        <v>34</v>
      </c>
      <c r="B7" s="42"/>
      <c r="C7" s="42"/>
      <c r="D7" s="42"/>
      <c r="E7" s="42"/>
      <c r="F7" s="42"/>
      <c r="G7" s="42"/>
      <c r="H7" s="42"/>
    </row>
    <row r="8" spans="1:8" s="40" customFormat="1" ht="12.75">
      <c r="A8" s="48" t="s">
        <v>55</v>
      </c>
      <c r="B8" s="42">
        <f aca="true" t="shared" si="3" ref="B8:G8">SUM(B9:B18)</f>
        <v>1878255.28</v>
      </c>
      <c r="C8" s="42">
        <f t="shared" si="3"/>
        <v>3260000</v>
      </c>
      <c r="D8" s="42">
        <f t="shared" si="3"/>
        <v>2660000</v>
      </c>
      <c r="E8" s="42">
        <f t="shared" si="3"/>
        <v>0</v>
      </c>
      <c r="F8" s="42">
        <f t="shared" si="3"/>
        <v>2095</v>
      </c>
      <c r="G8" s="42">
        <f t="shared" si="3"/>
        <v>2680</v>
      </c>
      <c r="H8" s="42">
        <f>SUM(H9:H18)</f>
        <v>2190</v>
      </c>
    </row>
    <row r="9" s="40" customFormat="1" ht="12.75">
      <c r="A9" s="48" t="s">
        <v>45</v>
      </c>
    </row>
    <row r="10" s="40" customFormat="1" ht="12.75">
      <c r="A10" s="48" t="s">
        <v>46</v>
      </c>
    </row>
    <row r="11" spans="1:8" s="40" customFormat="1" ht="12.75">
      <c r="A11" s="48" t="s">
        <v>47</v>
      </c>
      <c r="B11" s="40">
        <v>1599223.49</v>
      </c>
      <c r="C11" s="40">
        <v>1760000</v>
      </c>
      <c r="D11" s="40">
        <v>1650000</v>
      </c>
      <c r="E11" s="40">
        <v>0</v>
      </c>
      <c r="F11" s="40">
        <v>1670</v>
      </c>
      <c r="G11" s="40">
        <v>1970</v>
      </c>
      <c r="H11" s="40">
        <v>1940</v>
      </c>
    </row>
    <row r="12" spans="1:8" s="40" customFormat="1" ht="12.75">
      <c r="A12" s="48" t="s">
        <v>48</v>
      </c>
      <c r="B12" s="40">
        <v>279031.79</v>
      </c>
      <c r="C12" s="40">
        <v>1160000</v>
      </c>
      <c r="D12" s="40">
        <v>770000</v>
      </c>
      <c r="E12" s="40">
        <v>0</v>
      </c>
      <c r="F12" s="40">
        <v>165</v>
      </c>
      <c r="G12" s="40">
        <v>530</v>
      </c>
      <c r="H12" s="40">
        <v>130</v>
      </c>
    </row>
    <row r="13" s="40" customFormat="1" ht="12.75">
      <c r="A13" s="48" t="s">
        <v>49</v>
      </c>
    </row>
    <row r="14" s="40" customFormat="1" ht="12.75">
      <c r="A14" s="48" t="s">
        <v>50</v>
      </c>
    </row>
    <row r="15" s="40" customFormat="1" ht="12.75">
      <c r="A15" s="48" t="s">
        <v>51</v>
      </c>
    </row>
    <row r="16" spans="1:8" s="40" customFormat="1" ht="12.75">
      <c r="A16" s="48" t="s">
        <v>52</v>
      </c>
      <c r="C16" s="40">
        <v>340000</v>
      </c>
      <c r="D16" s="40">
        <v>240000</v>
      </c>
      <c r="E16" s="40">
        <v>0</v>
      </c>
      <c r="F16" s="40">
        <v>260</v>
      </c>
      <c r="G16" s="40">
        <v>180</v>
      </c>
      <c r="H16" s="40">
        <v>120</v>
      </c>
    </row>
    <row r="17" s="40" customFormat="1" ht="12.75">
      <c r="A17" s="48" t="s">
        <v>53</v>
      </c>
    </row>
    <row r="18" s="40" customFormat="1" ht="12.75">
      <c r="A18" s="48" t="s">
        <v>54</v>
      </c>
    </row>
    <row r="19" spans="1:8" s="40" customFormat="1" ht="25.5" customHeight="1">
      <c r="A19" s="48" t="s">
        <v>35</v>
      </c>
      <c r="B19" s="42"/>
      <c r="C19" s="42"/>
      <c r="D19" s="42"/>
      <c r="E19" s="42"/>
      <c r="F19" s="42"/>
      <c r="G19" s="42"/>
      <c r="H19" s="42"/>
    </row>
    <row r="20" spans="1:8" s="40" customFormat="1" ht="25.5">
      <c r="A20" s="49" t="s">
        <v>41</v>
      </c>
      <c r="B20" s="40">
        <v>591653.4</v>
      </c>
      <c r="C20" s="40">
        <v>1620000</v>
      </c>
      <c r="D20" s="40">
        <v>882000</v>
      </c>
      <c r="E20" s="40">
        <v>0</v>
      </c>
      <c r="F20" s="40">
        <v>352</v>
      </c>
      <c r="G20" s="40">
        <v>842</v>
      </c>
      <c r="H20" s="40">
        <v>352</v>
      </c>
    </row>
    <row r="21" spans="1:8" s="40" customFormat="1" ht="25.5">
      <c r="A21" s="49" t="s">
        <v>57</v>
      </c>
      <c r="B21" s="40">
        <f>102516.21</f>
        <v>102516.21</v>
      </c>
      <c r="C21" s="40">
        <v>240000</v>
      </c>
      <c r="D21" s="40">
        <v>278000</v>
      </c>
      <c r="E21" s="40">
        <v>0</v>
      </c>
      <c r="F21" s="40">
        <v>243</v>
      </c>
      <c r="G21" s="40">
        <v>238</v>
      </c>
      <c r="H21" s="40">
        <v>238</v>
      </c>
    </row>
    <row r="22" spans="1:8" s="40" customFormat="1" ht="38.25">
      <c r="A22" s="50" t="s">
        <v>42</v>
      </c>
      <c r="B22" s="40">
        <v>100271.1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</row>
    <row r="23" spans="1:7" ht="12.75">
      <c r="A23" s="41" t="s">
        <v>60</v>
      </c>
      <c r="B23" s="42">
        <v>8787</v>
      </c>
      <c r="C23" s="42"/>
      <c r="D23" s="42"/>
      <c r="E23" s="42"/>
      <c r="F23" s="42"/>
      <c r="G23" s="42"/>
    </row>
    <row r="24" spans="2:7" ht="12.75">
      <c r="B24" s="42"/>
      <c r="C24" s="42"/>
      <c r="D24" s="42"/>
      <c r="E24" s="42"/>
      <c r="F24" s="42"/>
      <c r="G24" s="42"/>
    </row>
    <row r="25" spans="2:7" ht="12.75">
      <c r="B25" s="42"/>
      <c r="C25" s="42"/>
      <c r="D25" s="42"/>
      <c r="E25" s="42"/>
      <c r="F25" s="42"/>
      <c r="G25" s="42"/>
    </row>
    <row r="26" spans="2:7" ht="12.75">
      <c r="B26" s="42"/>
      <c r="C26" s="42"/>
      <c r="D26" s="42"/>
      <c r="E26" s="42"/>
      <c r="F26" s="42"/>
      <c r="G26" s="42"/>
    </row>
    <row r="27" spans="2:7" ht="12.75">
      <c r="B27" s="42"/>
      <c r="C27" s="42"/>
      <c r="D27" s="42"/>
      <c r="E27" s="42"/>
      <c r="F27" s="42"/>
      <c r="G27" s="42"/>
    </row>
    <row r="28" spans="2:7" ht="12.75">
      <c r="B28" s="42"/>
      <c r="C28" s="42"/>
      <c r="D28" s="42"/>
      <c r="E28" s="42"/>
      <c r="F28" s="42"/>
      <c r="G28" s="42"/>
    </row>
    <row r="29" spans="2:7" ht="12.75">
      <c r="B29" s="42"/>
      <c r="C29" s="42"/>
      <c r="D29" s="42"/>
      <c r="E29" s="42"/>
      <c r="F29" s="42"/>
      <c r="G29" s="42"/>
    </row>
    <row r="30" spans="2:7" ht="12.75">
      <c r="B30" s="42"/>
      <c r="C30" s="42"/>
      <c r="D30" s="42"/>
      <c r="E30" s="42"/>
      <c r="F30" s="42"/>
      <c r="G30" s="42"/>
    </row>
    <row r="31" spans="2:7" ht="12.75">
      <c r="B31" s="42"/>
      <c r="C31" s="42"/>
      <c r="D31" s="42"/>
      <c r="E31" s="42"/>
      <c r="F31" s="42"/>
      <c r="G31" s="42"/>
    </row>
    <row r="32" spans="2:7" ht="12.75">
      <c r="B32" s="42"/>
      <c r="C32" s="42"/>
      <c r="D32" s="42"/>
      <c r="E32" s="42"/>
      <c r="F32" s="42"/>
      <c r="G32" s="42"/>
    </row>
    <row r="33" spans="2:7" ht="12.75">
      <c r="B33" s="42"/>
      <c r="C33" s="42"/>
      <c r="D33" s="42"/>
      <c r="E33" s="42"/>
      <c r="F33" s="42"/>
      <c r="G33" s="42"/>
    </row>
    <row r="34" spans="2:7" ht="12.75">
      <c r="B34" s="42"/>
      <c r="C34" s="42"/>
      <c r="D34" s="42"/>
      <c r="E34" s="42"/>
      <c r="F34" s="42"/>
      <c r="G34" s="42"/>
    </row>
    <row r="35" spans="2:7" ht="12.75">
      <c r="B35" s="42"/>
      <c r="C35" s="42"/>
      <c r="D35" s="42"/>
      <c r="E35" s="42"/>
      <c r="F35" s="42"/>
      <c r="G35" s="42"/>
    </row>
    <row r="36" spans="2:7" ht="12.75">
      <c r="B36" s="42"/>
      <c r="C36" s="42"/>
      <c r="D36" s="42"/>
      <c r="E36" s="42"/>
      <c r="F36" s="42"/>
      <c r="G36" s="42"/>
    </row>
    <row r="37" spans="2:7" ht="12.75">
      <c r="B37" s="42"/>
      <c r="C37" s="42"/>
      <c r="D37" s="42"/>
      <c r="E37" s="42"/>
      <c r="F37" s="42"/>
      <c r="G37" s="42"/>
    </row>
    <row r="38" spans="2:7" ht="12.75">
      <c r="B38" s="42"/>
      <c r="C38" s="42"/>
      <c r="D38" s="42"/>
      <c r="E38" s="42"/>
      <c r="F38" s="42"/>
      <c r="G38" s="42"/>
    </row>
    <row r="39" spans="2:7" ht="12.75">
      <c r="B39" s="42"/>
      <c r="C39" s="42"/>
      <c r="D39" s="42"/>
      <c r="E39" s="42"/>
      <c r="F39" s="42"/>
      <c r="G39" s="42"/>
    </row>
    <row r="40" spans="2:7" ht="12.75">
      <c r="B40" s="42"/>
      <c r="C40" s="42"/>
      <c r="D40" s="42"/>
      <c r="E40" s="42"/>
      <c r="F40" s="42"/>
      <c r="G40" s="42"/>
    </row>
    <row r="41" spans="2:7" ht="12.75">
      <c r="B41" s="42"/>
      <c r="C41" s="42"/>
      <c r="D41" s="42"/>
      <c r="E41" s="42"/>
      <c r="F41" s="42"/>
      <c r="G41" s="42"/>
    </row>
    <row r="42" spans="2:7" ht="12.75">
      <c r="B42" s="42"/>
      <c r="C42" s="42"/>
      <c r="D42" s="42"/>
      <c r="E42" s="42"/>
      <c r="F42" s="42"/>
      <c r="G42" s="42"/>
    </row>
    <row r="43" spans="2:7" ht="12.75">
      <c r="B43" s="42"/>
      <c r="C43" s="42"/>
      <c r="D43" s="42"/>
      <c r="E43" s="42"/>
      <c r="F43" s="42"/>
      <c r="G43" s="42"/>
    </row>
    <row r="44" spans="2:7" ht="12.75">
      <c r="B44" s="42"/>
      <c r="C44" s="42"/>
      <c r="D44" s="42"/>
      <c r="E44" s="42"/>
      <c r="F44" s="42"/>
      <c r="G44" s="42"/>
    </row>
    <row r="45" spans="2:7" ht="12.75">
      <c r="B45" s="42"/>
      <c r="C45" s="42"/>
      <c r="D45" s="42"/>
      <c r="E45" s="42"/>
      <c r="F45" s="42"/>
      <c r="G45" s="42"/>
    </row>
    <row r="46" spans="2:7" ht="12.75">
      <c r="B46" s="42"/>
      <c r="C46" s="42"/>
      <c r="D46" s="42"/>
      <c r="E46" s="42"/>
      <c r="F46" s="42"/>
      <c r="G46" s="42"/>
    </row>
    <row r="47" spans="2:7" ht="12.75">
      <c r="B47" s="42"/>
      <c r="C47" s="42"/>
      <c r="D47" s="42"/>
      <c r="E47" s="42"/>
      <c r="F47" s="42"/>
      <c r="G47" s="42"/>
    </row>
    <row r="48" spans="2:7" ht="12.75">
      <c r="B48" s="42"/>
      <c r="C48" s="42"/>
      <c r="D48" s="42"/>
      <c r="E48" s="42"/>
      <c r="F48" s="42"/>
      <c r="G48" s="42"/>
    </row>
  </sheetData>
  <sheetProtection sheet="1" objects="1" scenarios="1"/>
  <printOptions gridLines="1"/>
  <pageMargins left="0.5905511811023623" right="0.3937007874015748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2011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Talousarvioehdotus 2002 - lyhyt pohja</dc:title>
  <dc:subject/>
  <dc:creator>Suuno</dc:creator>
  <cp:keywords/>
  <dc:description/>
  <cp:lastModifiedBy>kpiippon</cp:lastModifiedBy>
  <cp:lastPrinted>2010-05-12T07:39:01Z</cp:lastPrinted>
  <dcterms:created xsi:type="dcterms:W3CDTF">1999-04-09T08:04:14Z</dcterms:created>
  <dcterms:modified xsi:type="dcterms:W3CDTF">2010-09-06T12:14:33Z</dcterms:modified>
  <cp:category/>
  <cp:version/>
  <cp:contentType/>
  <cp:contentStatus/>
</cp:coreProperties>
</file>