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2120" windowHeight="9120" tabRatio="756"/>
  </bookViews>
  <sheets>
    <sheet name="VAPELK" sheetId="62" r:id="rId1"/>
    <sheet name="VAL YHT" sheetId="61" r:id="rId2"/>
    <sheet name="VAKAOP" sheetId="60" r:id="rId3"/>
    <sheet name="VAVARKPA" sheetId="59" r:id="rId4"/>
    <sheet name="VAPERUSO" sheetId="58" r:id="rId5"/>
    <sheet name="INVESTOINTIOSA " sheetId="63" r:id="rId6"/>
  </sheets>
  <definedNames>
    <definedName name="EV__EVCOM_OPTIONS__" hidden="1">8</definedName>
    <definedName name="EV__EXPOPTIONS__" hidden="1">1</definedName>
    <definedName name="EV__LASTREFTIME__" hidden="1">"(GMT+02:00)18.5.2010 13:51:16"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134217780</definedName>
    <definedName name="EV__WBVERSION__" hidden="1">0</definedName>
    <definedName name="MEWarning" hidden="1">1</definedName>
    <definedName name="_xlnm.Print_Area" localSheetId="5">'INVESTOINTIOSA '!$A$1:$J$31</definedName>
  </definedNames>
  <calcPr calcId="145621"/>
</workbook>
</file>

<file path=xl/calcChain.xml><?xml version="1.0" encoding="utf-8"?>
<calcChain xmlns="http://schemas.openxmlformats.org/spreadsheetml/2006/main">
  <c r="F46" i="59" l="1"/>
  <c r="F41" i="58"/>
  <c r="F41" i="59"/>
  <c r="F41" i="60"/>
  <c r="H49" i="58" l="1"/>
  <c r="H41" i="58" l="1"/>
  <c r="H41" i="60"/>
  <c r="H28" i="60"/>
  <c r="F9" i="63"/>
  <c r="E28" i="60"/>
  <c r="C8" i="61"/>
  <c r="D8" i="61"/>
  <c r="E8" i="61"/>
  <c r="F8" i="61"/>
  <c r="G9" i="61"/>
  <c r="G10" i="61"/>
  <c r="G8" i="61"/>
  <c r="G11" i="61"/>
  <c r="G12" i="61"/>
  <c r="H8" i="61"/>
  <c r="I8" i="61"/>
  <c r="I9" i="61"/>
  <c r="I10" i="61"/>
  <c r="I11" i="61"/>
  <c r="I12" i="61"/>
  <c r="C14" i="61"/>
  <c r="D14" i="61"/>
  <c r="E14" i="61"/>
  <c r="F14" i="61"/>
  <c r="G15" i="61"/>
  <c r="G16" i="61"/>
  <c r="G17" i="61"/>
  <c r="G18" i="61"/>
  <c r="G19" i="61"/>
  <c r="G20" i="61"/>
  <c r="G14" i="61"/>
  <c r="H14" i="61"/>
  <c r="I14" i="61"/>
  <c r="I15" i="61"/>
  <c r="I16" i="61"/>
  <c r="I17" i="61"/>
  <c r="I18" i="61"/>
  <c r="I19" i="61"/>
  <c r="I20" i="61"/>
  <c r="C22" i="61"/>
  <c r="D22" i="61"/>
  <c r="E22" i="61"/>
  <c r="F22" i="61"/>
  <c r="G23" i="61"/>
  <c r="G22" i="61"/>
  <c r="H22" i="61"/>
  <c r="I22" i="61"/>
  <c r="I23" i="61"/>
  <c r="C25" i="61"/>
  <c r="D25" i="61"/>
  <c r="E25" i="61"/>
  <c r="F25" i="61"/>
  <c r="G26" i="61"/>
  <c r="G25" i="61"/>
  <c r="G31" i="61"/>
  <c r="H25" i="61"/>
  <c r="I25" i="61"/>
  <c r="I26" i="61"/>
  <c r="C28" i="61"/>
  <c r="D28" i="61"/>
  <c r="D31" i="61"/>
  <c r="D63" i="61"/>
  <c r="D79" i="61"/>
  <c r="E28" i="61"/>
  <c r="F28" i="61"/>
  <c r="F31" i="61"/>
  <c r="F63" i="61"/>
  <c r="F79" i="61"/>
  <c r="G29" i="61"/>
  <c r="G28" i="61"/>
  <c r="H28" i="61"/>
  <c r="I28" i="61"/>
  <c r="I29" i="61"/>
  <c r="C31" i="61"/>
  <c r="E31" i="61"/>
  <c r="C33" i="61"/>
  <c r="D33" i="61"/>
  <c r="E33" i="61"/>
  <c r="F33" i="61"/>
  <c r="G34" i="61"/>
  <c r="G33" i="61"/>
  <c r="H33" i="61"/>
  <c r="I33" i="61"/>
  <c r="I34" i="61"/>
  <c r="C40" i="61"/>
  <c r="C41" i="61"/>
  <c r="C38" i="61"/>
  <c r="D38" i="61"/>
  <c r="E38" i="61"/>
  <c r="F38" i="61"/>
  <c r="G39" i="61"/>
  <c r="G40" i="61"/>
  <c r="G38" i="61"/>
  <c r="G41" i="61"/>
  <c r="G42" i="61"/>
  <c r="H38" i="61"/>
  <c r="I38" i="61" s="1"/>
  <c r="I39" i="61"/>
  <c r="I40" i="61"/>
  <c r="I41" i="61"/>
  <c r="I42" i="61"/>
  <c r="C44" i="61"/>
  <c r="D44" i="61"/>
  <c r="E44" i="61"/>
  <c r="F44" i="61"/>
  <c r="G45" i="61"/>
  <c r="G46" i="61"/>
  <c r="G44" i="61"/>
  <c r="H44" i="61"/>
  <c r="I44" i="61" s="1"/>
  <c r="I45" i="61"/>
  <c r="I46" i="61"/>
  <c r="C48" i="61"/>
  <c r="D48" i="61"/>
  <c r="E48" i="61"/>
  <c r="F48" i="61"/>
  <c r="G49" i="61"/>
  <c r="G50" i="61"/>
  <c r="G48" i="61"/>
  <c r="H48" i="61"/>
  <c r="I48" i="61"/>
  <c r="I49" i="61"/>
  <c r="I50" i="61"/>
  <c r="C52" i="61"/>
  <c r="D52" i="61"/>
  <c r="E52" i="61"/>
  <c r="F52" i="61"/>
  <c r="G53" i="61"/>
  <c r="G54" i="61"/>
  <c r="G55" i="61"/>
  <c r="G52" i="61"/>
  <c r="H52" i="61"/>
  <c r="I52" i="61"/>
  <c r="I53" i="61"/>
  <c r="I54" i="61"/>
  <c r="I55" i="61"/>
  <c r="C57" i="61"/>
  <c r="C61" i="61"/>
  <c r="C63" i="61"/>
  <c r="C79" i="61"/>
  <c r="D57" i="61"/>
  <c r="E57" i="61"/>
  <c r="E61" i="61"/>
  <c r="E63" i="61"/>
  <c r="F57" i="61"/>
  <c r="G58" i="61"/>
  <c r="G59" i="61"/>
  <c r="G57" i="61"/>
  <c r="H57" i="61"/>
  <c r="I57" i="61"/>
  <c r="I58" i="61"/>
  <c r="I59" i="61"/>
  <c r="D61" i="61"/>
  <c r="F61" i="61"/>
  <c r="C65" i="61"/>
  <c r="D65" i="61"/>
  <c r="E65" i="61"/>
  <c r="F65" i="61"/>
  <c r="G66" i="61"/>
  <c r="G65" i="61"/>
  <c r="G67" i="61"/>
  <c r="G68" i="61"/>
  <c r="H65" i="61"/>
  <c r="I65" i="61"/>
  <c r="I66" i="61"/>
  <c r="I67" i="61"/>
  <c r="I68" i="61"/>
  <c r="C70" i="61"/>
  <c r="D70" i="61"/>
  <c r="E70" i="61"/>
  <c r="F70" i="61"/>
  <c r="G71" i="61"/>
  <c r="G72" i="61"/>
  <c r="G70" i="61"/>
  <c r="H70" i="61"/>
  <c r="I70" i="61"/>
  <c r="I71" i="61"/>
  <c r="I72" i="61"/>
  <c r="C74" i="61"/>
  <c r="D74" i="61"/>
  <c r="E74" i="61"/>
  <c r="F74" i="61"/>
  <c r="G75" i="61"/>
  <c r="G76" i="61"/>
  <c r="G77" i="61"/>
  <c r="G74" i="61"/>
  <c r="H74" i="61"/>
  <c r="I74" i="61"/>
  <c r="I75" i="61"/>
  <c r="I76" i="61"/>
  <c r="I77" i="61"/>
  <c r="D8" i="63"/>
  <c r="E8" i="63"/>
  <c r="F10" i="63"/>
  <c r="F8" i="63"/>
  <c r="G10" i="63"/>
  <c r="H10" i="63"/>
  <c r="G9" i="63"/>
  <c r="G8" i="63"/>
  <c r="H9" i="63"/>
  <c r="I10" i="63"/>
  <c r="J10" i="63"/>
  <c r="I9" i="63"/>
  <c r="I8" i="63"/>
  <c r="J8" i="63"/>
  <c r="J9" i="63"/>
  <c r="H11" i="63"/>
  <c r="H12" i="63"/>
  <c r="H13" i="63"/>
  <c r="H14" i="63"/>
  <c r="H15" i="63"/>
  <c r="H16" i="63"/>
  <c r="H17" i="63"/>
  <c r="H18" i="63"/>
  <c r="H19" i="63"/>
  <c r="H20" i="63"/>
  <c r="H21" i="63"/>
  <c r="H22" i="63"/>
  <c r="H23" i="63"/>
  <c r="H24" i="63"/>
  <c r="H25" i="63"/>
  <c r="D27" i="63"/>
  <c r="E27" i="63"/>
  <c r="F27" i="63"/>
  <c r="G27" i="63"/>
  <c r="H29" i="63"/>
  <c r="H27" i="63"/>
  <c r="I27" i="63"/>
  <c r="J27" i="63"/>
  <c r="J29" i="63"/>
  <c r="H30" i="63"/>
  <c r="J30" i="63"/>
  <c r="C8" i="58"/>
  <c r="D8" i="58"/>
  <c r="E8" i="58"/>
  <c r="F8" i="58"/>
  <c r="G9" i="58"/>
  <c r="G10" i="58"/>
  <c r="G11" i="58"/>
  <c r="G12" i="58"/>
  <c r="G8" i="58"/>
  <c r="H8" i="58"/>
  <c r="I8" i="58" s="1"/>
  <c r="I9" i="58"/>
  <c r="I10" i="58"/>
  <c r="I11" i="58"/>
  <c r="I12" i="58"/>
  <c r="C14" i="58"/>
  <c r="D14" i="58"/>
  <c r="E14" i="58"/>
  <c r="F14" i="58"/>
  <c r="G15" i="58"/>
  <c r="G16" i="58"/>
  <c r="G17" i="58"/>
  <c r="G18" i="58"/>
  <c r="G19" i="58"/>
  <c r="G20" i="58"/>
  <c r="H14" i="58"/>
  <c r="I14" i="58" s="1"/>
  <c r="I15" i="58"/>
  <c r="I16" i="58"/>
  <c r="I17" i="58"/>
  <c r="I18" i="58"/>
  <c r="I19" i="58"/>
  <c r="I20" i="58"/>
  <c r="C22" i="58"/>
  <c r="D22" i="58"/>
  <c r="E22" i="58"/>
  <c r="F22" i="58"/>
  <c r="G23" i="58"/>
  <c r="G22" i="58" s="1"/>
  <c r="H22" i="58"/>
  <c r="I23" i="58"/>
  <c r="C25" i="58"/>
  <c r="D25" i="58"/>
  <c r="E25" i="58"/>
  <c r="F25" i="58"/>
  <c r="G26" i="58"/>
  <c r="G25" i="58"/>
  <c r="H25" i="58"/>
  <c r="I25" i="58" s="1"/>
  <c r="I26" i="58"/>
  <c r="C28" i="58"/>
  <c r="C31" i="58"/>
  <c r="D28" i="58"/>
  <c r="E28" i="58"/>
  <c r="F28" i="58"/>
  <c r="G29" i="58"/>
  <c r="G28" i="58"/>
  <c r="H28" i="58"/>
  <c r="I28" i="58"/>
  <c r="I29" i="58"/>
  <c r="D31" i="58"/>
  <c r="F31" i="58"/>
  <c r="C33" i="58"/>
  <c r="D33" i="58"/>
  <c r="E33" i="58"/>
  <c r="F33" i="58"/>
  <c r="G34" i="58"/>
  <c r="G33" i="58"/>
  <c r="H33" i="58"/>
  <c r="I33" i="58"/>
  <c r="I34" i="58"/>
  <c r="C40" i="58"/>
  <c r="C41" i="58"/>
  <c r="C38" i="58"/>
  <c r="C61" i="58"/>
  <c r="D38" i="58"/>
  <c r="E38" i="58"/>
  <c r="F38" i="58"/>
  <c r="G39" i="58"/>
  <c r="G40" i="58"/>
  <c r="I40" i="58" s="1"/>
  <c r="G41" i="58"/>
  <c r="G42" i="58"/>
  <c r="I39" i="58"/>
  <c r="I42" i="58"/>
  <c r="C44" i="58"/>
  <c r="D44" i="58"/>
  <c r="E44" i="58"/>
  <c r="F44" i="58"/>
  <c r="G45" i="58"/>
  <c r="G46" i="58"/>
  <c r="G44" i="58"/>
  <c r="H44" i="58"/>
  <c r="I45" i="58"/>
  <c r="I46" i="58"/>
  <c r="C48" i="58"/>
  <c r="D48" i="58"/>
  <c r="E48" i="58"/>
  <c r="F48" i="58"/>
  <c r="G49" i="58"/>
  <c r="G50" i="58"/>
  <c r="H48" i="58"/>
  <c r="I48" i="58" s="1"/>
  <c r="I49" i="58"/>
  <c r="I50" i="58"/>
  <c r="C52" i="58"/>
  <c r="D52" i="58"/>
  <c r="E52" i="58"/>
  <c r="F52" i="58"/>
  <c r="G53" i="58"/>
  <c r="G52" i="58"/>
  <c r="G54" i="58"/>
  <c r="G55" i="58"/>
  <c r="H52" i="58"/>
  <c r="I52" i="58"/>
  <c r="I53" i="58"/>
  <c r="I54" i="58"/>
  <c r="I55" i="58"/>
  <c r="C57" i="58"/>
  <c r="D57" i="58"/>
  <c r="D61" i="58"/>
  <c r="D63" i="58"/>
  <c r="D79" i="58"/>
  <c r="E57" i="58"/>
  <c r="F57" i="58"/>
  <c r="F61" i="58"/>
  <c r="G58" i="58"/>
  <c r="G59" i="58"/>
  <c r="H57" i="58"/>
  <c r="I57" i="58" s="1"/>
  <c r="I58" i="58"/>
  <c r="I59" i="58"/>
  <c r="C65" i="58"/>
  <c r="D65" i="58"/>
  <c r="E65" i="58"/>
  <c r="F65" i="58"/>
  <c r="G66" i="58"/>
  <c r="G65" i="58"/>
  <c r="G67" i="58"/>
  <c r="G68" i="58"/>
  <c r="H65" i="58"/>
  <c r="I65" i="58"/>
  <c r="I66" i="58"/>
  <c r="I67" i="58"/>
  <c r="I68" i="58"/>
  <c r="C70" i="58"/>
  <c r="D70" i="58"/>
  <c r="E70" i="58"/>
  <c r="F70" i="58"/>
  <c r="G71" i="58"/>
  <c r="G72" i="58"/>
  <c r="G70" i="58"/>
  <c r="H70" i="58"/>
  <c r="I70" i="58"/>
  <c r="I71" i="58"/>
  <c r="I72" i="58"/>
  <c r="C74" i="58"/>
  <c r="D74" i="58"/>
  <c r="E74" i="58"/>
  <c r="F74" i="58"/>
  <c r="G75" i="58"/>
  <c r="G74" i="58"/>
  <c r="G76" i="58"/>
  <c r="G77" i="58"/>
  <c r="H74" i="58"/>
  <c r="I74" i="58"/>
  <c r="I75" i="58"/>
  <c r="I76" i="58"/>
  <c r="I77" i="58"/>
  <c r="C8" i="59"/>
  <c r="D8" i="59"/>
  <c r="E8" i="59"/>
  <c r="F8" i="59"/>
  <c r="G9" i="59"/>
  <c r="G10" i="59"/>
  <c r="G11" i="59"/>
  <c r="G12" i="59"/>
  <c r="G8" i="59" s="1"/>
  <c r="G31" i="59" s="1"/>
  <c r="H8" i="59"/>
  <c r="I9" i="59"/>
  <c r="I10" i="59"/>
  <c r="I11" i="59"/>
  <c r="I12" i="59"/>
  <c r="C14" i="59"/>
  <c r="D14" i="59"/>
  <c r="E14" i="59"/>
  <c r="F14" i="59"/>
  <c r="G15" i="59"/>
  <c r="G16" i="59"/>
  <c r="G17" i="59"/>
  <c r="G18" i="59"/>
  <c r="G19" i="59"/>
  <c r="G20" i="59"/>
  <c r="H14" i="59"/>
  <c r="I14" i="59"/>
  <c r="I15" i="59"/>
  <c r="I16" i="59"/>
  <c r="I17" i="59"/>
  <c r="I18" i="59"/>
  <c r="I19" i="59"/>
  <c r="I20" i="59"/>
  <c r="C22" i="59"/>
  <c r="D22" i="59"/>
  <c r="E22" i="59"/>
  <c r="F22" i="59"/>
  <c r="G23" i="59"/>
  <c r="G22" i="59"/>
  <c r="H22" i="59"/>
  <c r="I22" i="59"/>
  <c r="I23" i="59"/>
  <c r="C25" i="59"/>
  <c r="D25" i="59"/>
  <c r="E25" i="59"/>
  <c r="F25" i="59"/>
  <c r="G26" i="59"/>
  <c r="G25" i="59"/>
  <c r="H25" i="59"/>
  <c r="I25" i="59"/>
  <c r="I26" i="59"/>
  <c r="C28" i="59"/>
  <c r="C31" i="59"/>
  <c r="D28" i="59"/>
  <c r="E28" i="59"/>
  <c r="E31" i="59"/>
  <c r="F28" i="59"/>
  <c r="G29" i="59"/>
  <c r="G28" i="59"/>
  <c r="H28" i="59"/>
  <c r="I28" i="59" s="1"/>
  <c r="I29" i="59"/>
  <c r="D31" i="59"/>
  <c r="F31" i="59"/>
  <c r="C33" i="59"/>
  <c r="D33" i="59"/>
  <c r="E33" i="59"/>
  <c r="F33" i="59"/>
  <c r="G34" i="59"/>
  <c r="G33" i="59"/>
  <c r="H33" i="59"/>
  <c r="I33" i="59"/>
  <c r="I34" i="59"/>
  <c r="C40" i="59"/>
  <c r="C41" i="59"/>
  <c r="C38" i="59"/>
  <c r="D38" i="59"/>
  <c r="E38" i="59"/>
  <c r="F38" i="59"/>
  <c r="G39" i="59"/>
  <c r="G40" i="59"/>
  <c r="I40" i="59" s="1"/>
  <c r="G41" i="59"/>
  <c r="G42" i="59"/>
  <c r="H38" i="59"/>
  <c r="I39" i="59"/>
  <c r="I41" i="59"/>
  <c r="I42" i="59"/>
  <c r="C44" i="59"/>
  <c r="D44" i="59"/>
  <c r="E44" i="59"/>
  <c r="F44" i="59"/>
  <c r="G45" i="59"/>
  <c r="G46" i="59"/>
  <c r="H44" i="59"/>
  <c r="I45" i="59"/>
  <c r="C48" i="59"/>
  <c r="D48" i="59"/>
  <c r="E48" i="59"/>
  <c r="F48" i="59"/>
  <c r="G49" i="59"/>
  <c r="G50" i="59"/>
  <c r="G48" i="59"/>
  <c r="H48" i="59"/>
  <c r="I48" i="59" s="1"/>
  <c r="I49" i="59"/>
  <c r="I50" i="59"/>
  <c r="C52" i="59"/>
  <c r="D52" i="59"/>
  <c r="E52" i="59"/>
  <c r="F52" i="59"/>
  <c r="G53" i="59"/>
  <c r="G54" i="59"/>
  <c r="G55" i="59"/>
  <c r="H52" i="59"/>
  <c r="I52" i="59" s="1"/>
  <c r="I53" i="59"/>
  <c r="I54" i="59"/>
  <c r="I55" i="59"/>
  <c r="C57" i="59"/>
  <c r="D57" i="59"/>
  <c r="D61" i="59"/>
  <c r="E57" i="59"/>
  <c r="F57" i="59"/>
  <c r="G58" i="59"/>
  <c r="G59" i="59"/>
  <c r="G57" i="59"/>
  <c r="H57" i="59"/>
  <c r="I57" i="59"/>
  <c r="I58" i="59"/>
  <c r="I59" i="59"/>
  <c r="C61" i="59"/>
  <c r="C63" i="59"/>
  <c r="C79" i="59"/>
  <c r="D63" i="59"/>
  <c r="C65" i="59"/>
  <c r="D65" i="59"/>
  <c r="E65" i="59"/>
  <c r="F65" i="59"/>
  <c r="G66" i="59"/>
  <c r="G65" i="59"/>
  <c r="G67" i="59"/>
  <c r="G68" i="59"/>
  <c r="H65" i="59"/>
  <c r="I65" i="59"/>
  <c r="I66" i="59"/>
  <c r="I67" i="59"/>
  <c r="I68" i="59"/>
  <c r="C70" i="59"/>
  <c r="D70" i="59"/>
  <c r="E70" i="59"/>
  <c r="F70" i="59"/>
  <c r="G71" i="59"/>
  <c r="G72" i="59"/>
  <c r="G70" i="59"/>
  <c r="H70" i="59"/>
  <c r="I70" i="59"/>
  <c r="I71" i="59"/>
  <c r="I72" i="59"/>
  <c r="C74" i="59"/>
  <c r="D74" i="59"/>
  <c r="E74" i="59"/>
  <c r="F74" i="59"/>
  <c r="G75" i="59"/>
  <c r="G74" i="59"/>
  <c r="G76" i="59"/>
  <c r="G77" i="59"/>
  <c r="H74" i="59"/>
  <c r="I74" i="59"/>
  <c r="I75" i="59"/>
  <c r="I76" i="59"/>
  <c r="I77" i="59"/>
  <c r="D79" i="59"/>
  <c r="C8" i="60"/>
  <c r="D8" i="60"/>
  <c r="E8" i="60"/>
  <c r="F8" i="60"/>
  <c r="G9" i="60"/>
  <c r="G10" i="60"/>
  <c r="G11" i="60"/>
  <c r="G12" i="60"/>
  <c r="G8" i="60"/>
  <c r="H8" i="60"/>
  <c r="I8" i="60" s="1"/>
  <c r="I9" i="60"/>
  <c r="I10" i="60"/>
  <c r="I11" i="60"/>
  <c r="I12" i="60"/>
  <c r="C14" i="60"/>
  <c r="D14" i="60"/>
  <c r="E14" i="60"/>
  <c r="F14" i="60"/>
  <c r="G15" i="60"/>
  <c r="G16" i="60"/>
  <c r="G17" i="60"/>
  <c r="G18" i="60"/>
  <c r="G19" i="60"/>
  <c r="G20" i="60"/>
  <c r="H14" i="60"/>
  <c r="I14" i="60" s="1"/>
  <c r="I15" i="60"/>
  <c r="I16" i="60"/>
  <c r="I17" i="60"/>
  <c r="I18" i="60"/>
  <c r="I19" i="60"/>
  <c r="I20" i="60"/>
  <c r="C22" i="60"/>
  <c r="D22" i="60"/>
  <c r="E22" i="60"/>
  <c r="F22" i="60"/>
  <c r="G23" i="60"/>
  <c r="G22" i="60"/>
  <c r="H22" i="60"/>
  <c r="I23" i="60"/>
  <c r="C25" i="60"/>
  <c r="D25" i="60"/>
  <c r="D31" i="60"/>
  <c r="D63" i="60"/>
  <c r="D79" i="60"/>
  <c r="E25" i="60"/>
  <c r="F25" i="60"/>
  <c r="G26" i="60"/>
  <c r="G25" i="60"/>
  <c r="H25" i="60"/>
  <c r="I25" i="60" s="1"/>
  <c r="I26" i="60"/>
  <c r="C28" i="60"/>
  <c r="D28" i="60"/>
  <c r="F28" i="60"/>
  <c r="F31" i="60"/>
  <c r="G29" i="60"/>
  <c r="G28" i="60"/>
  <c r="I28" i="60"/>
  <c r="I29" i="60"/>
  <c r="C31" i="60"/>
  <c r="C33" i="60"/>
  <c r="D33" i="60"/>
  <c r="E33" i="60"/>
  <c r="F33" i="60"/>
  <c r="G34" i="60"/>
  <c r="G33" i="60"/>
  <c r="H33" i="60"/>
  <c r="I33" i="60"/>
  <c r="I34" i="60"/>
  <c r="C40" i="60"/>
  <c r="C41" i="60"/>
  <c r="C38" i="60"/>
  <c r="D38" i="60"/>
  <c r="E38" i="60"/>
  <c r="F38" i="60"/>
  <c r="G39" i="60"/>
  <c r="G40" i="60"/>
  <c r="G41" i="60"/>
  <c r="G42" i="60"/>
  <c r="G38" i="60"/>
  <c r="H38" i="60"/>
  <c r="I39" i="60"/>
  <c r="I40" i="60"/>
  <c r="I41" i="60"/>
  <c r="I42" i="60"/>
  <c r="C44" i="60"/>
  <c r="D44" i="60"/>
  <c r="E44" i="60"/>
  <c r="F44" i="60"/>
  <c r="G45" i="60"/>
  <c r="G46" i="60"/>
  <c r="H44" i="60"/>
  <c r="I44" i="60" s="1"/>
  <c r="I45" i="60"/>
  <c r="I46" i="60"/>
  <c r="C48" i="60"/>
  <c r="D48" i="60"/>
  <c r="E48" i="60"/>
  <c r="F48" i="60"/>
  <c r="G49" i="60"/>
  <c r="G50" i="60"/>
  <c r="G48" i="60"/>
  <c r="H48" i="60"/>
  <c r="I48" i="60" s="1"/>
  <c r="I49" i="60"/>
  <c r="I50" i="60"/>
  <c r="C52" i="60"/>
  <c r="D52" i="60"/>
  <c r="E52" i="60"/>
  <c r="F52" i="60"/>
  <c r="G53" i="60"/>
  <c r="G54" i="60"/>
  <c r="G55" i="60"/>
  <c r="H52" i="60"/>
  <c r="I52" i="60" s="1"/>
  <c r="I53" i="60"/>
  <c r="I54" i="60"/>
  <c r="I55" i="60"/>
  <c r="C57" i="60"/>
  <c r="C61" i="60"/>
  <c r="C63" i="60"/>
  <c r="C79" i="60"/>
  <c r="D57" i="60"/>
  <c r="E57" i="60"/>
  <c r="E61" i="60"/>
  <c r="F57" i="60"/>
  <c r="G58" i="60"/>
  <c r="G59" i="60"/>
  <c r="G57" i="60"/>
  <c r="H57" i="60"/>
  <c r="I57" i="60" s="1"/>
  <c r="I58" i="60"/>
  <c r="I59" i="60"/>
  <c r="D61" i="60"/>
  <c r="F61" i="60"/>
  <c r="F63" i="60" s="1"/>
  <c r="F79" i="60" s="1"/>
  <c r="C65" i="60"/>
  <c r="D65" i="60"/>
  <c r="E65" i="60"/>
  <c r="F65" i="60"/>
  <c r="G66" i="60"/>
  <c r="G65" i="60"/>
  <c r="G67" i="60"/>
  <c r="G68" i="60"/>
  <c r="H65" i="60"/>
  <c r="I65" i="60"/>
  <c r="I66" i="60"/>
  <c r="I67" i="60"/>
  <c r="I68" i="60"/>
  <c r="C70" i="60"/>
  <c r="D70" i="60"/>
  <c r="E70" i="60"/>
  <c r="F70" i="60"/>
  <c r="G71" i="60"/>
  <c r="G72" i="60"/>
  <c r="G70" i="60"/>
  <c r="H70" i="60"/>
  <c r="I70" i="60"/>
  <c r="I71" i="60"/>
  <c r="I72" i="60"/>
  <c r="C74" i="60"/>
  <c r="D74" i="60"/>
  <c r="E74" i="60"/>
  <c r="F74" i="60"/>
  <c r="G75" i="60"/>
  <c r="G76" i="60"/>
  <c r="G77" i="60"/>
  <c r="G74" i="60"/>
  <c r="H74" i="60"/>
  <c r="I74" i="60"/>
  <c r="I75" i="60"/>
  <c r="I76" i="60"/>
  <c r="I77" i="60"/>
  <c r="H10" i="62"/>
  <c r="H77" i="62"/>
  <c r="H76" i="62"/>
  <c r="H75" i="62"/>
  <c r="H72" i="62"/>
  <c r="H71" i="62"/>
  <c r="H68" i="62"/>
  <c r="H67" i="62"/>
  <c r="H66" i="62"/>
  <c r="H59" i="62"/>
  <c r="H58" i="62"/>
  <c r="I58" i="62" s="1"/>
  <c r="H55" i="62"/>
  <c r="H54" i="62"/>
  <c r="I54" i="62" s="1"/>
  <c r="H53" i="62"/>
  <c r="H50" i="62"/>
  <c r="H49" i="62"/>
  <c r="I49" i="62" s="1"/>
  <c r="H46" i="62"/>
  <c r="H45" i="62"/>
  <c r="H42" i="62"/>
  <c r="I42" i="62" s="1"/>
  <c r="H40" i="62"/>
  <c r="H39" i="62"/>
  <c r="H34" i="62"/>
  <c r="H29" i="62"/>
  <c r="H28" i="62" s="1"/>
  <c r="I28" i="62" s="1"/>
  <c r="H26" i="62"/>
  <c r="H25" i="62" s="1"/>
  <c r="I25" i="62" s="1"/>
  <c r="H23" i="62"/>
  <c r="H22" i="62" s="1"/>
  <c r="G16" i="62"/>
  <c r="H16" i="62"/>
  <c r="G17" i="62"/>
  <c r="H17" i="62"/>
  <c r="I17" i="62" s="1"/>
  <c r="G18" i="62"/>
  <c r="H18" i="62"/>
  <c r="G19" i="62"/>
  <c r="H19" i="62"/>
  <c r="G20" i="62"/>
  <c r="H20" i="62"/>
  <c r="I20" i="62" s="1"/>
  <c r="H15" i="62"/>
  <c r="H11" i="62"/>
  <c r="I11" i="62" s="1"/>
  <c r="H12" i="62"/>
  <c r="H9" i="62"/>
  <c r="G34" i="62"/>
  <c r="I34" i="62"/>
  <c r="H33" i="62"/>
  <c r="H65" i="62"/>
  <c r="H70" i="62"/>
  <c r="H74" i="62"/>
  <c r="G77" i="62"/>
  <c r="I77" i="62"/>
  <c r="G76" i="62"/>
  <c r="I76" i="62"/>
  <c r="G75" i="62"/>
  <c r="I75" i="62"/>
  <c r="I74" i="62"/>
  <c r="G72" i="62"/>
  <c r="I72" i="62"/>
  <c r="G71" i="62"/>
  <c r="I71" i="62"/>
  <c r="I70" i="62"/>
  <c r="G68" i="62"/>
  <c r="I68" i="62"/>
  <c r="G67" i="62"/>
  <c r="I67" i="62"/>
  <c r="G66" i="62"/>
  <c r="I66" i="62"/>
  <c r="I65" i="62"/>
  <c r="G59" i="62"/>
  <c r="G58" i="62"/>
  <c r="G55" i="62"/>
  <c r="I55" i="62"/>
  <c r="G54" i="62"/>
  <c r="G53" i="62"/>
  <c r="G50" i="62"/>
  <c r="I50" i="62"/>
  <c r="G49" i="62"/>
  <c r="G46" i="62"/>
  <c r="G45" i="62"/>
  <c r="I45" i="62" s="1"/>
  <c r="G42" i="62"/>
  <c r="G41" i="62"/>
  <c r="G40" i="62"/>
  <c r="G39" i="62"/>
  <c r="I33" i="62"/>
  <c r="G29" i="62"/>
  <c r="G26" i="62"/>
  <c r="G23" i="62"/>
  <c r="I19" i="62"/>
  <c r="I16" i="62"/>
  <c r="G15" i="62"/>
  <c r="I15" i="62"/>
  <c r="G12" i="62"/>
  <c r="G11" i="62"/>
  <c r="G10" i="62"/>
  <c r="I10" i="62"/>
  <c r="G9" i="62"/>
  <c r="G33" i="62"/>
  <c r="F29" i="62"/>
  <c r="F28" i="62"/>
  <c r="F26" i="62"/>
  <c r="F25" i="62"/>
  <c r="F23" i="62"/>
  <c r="F22" i="62"/>
  <c r="F15" i="62"/>
  <c r="F16" i="62"/>
  <c r="F17" i="62"/>
  <c r="F18" i="62"/>
  <c r="F19" i="62"/>
  <c r="F20" i="62"/>
  <c r="F14" i="62"/>
  <c r="F9" i="62"/>
  <c r="F10" i="62"/>
  <c r="F11" i="62"/>
  <c r="F12" i="62"/>
  <c r="F8" i="62" s="1"/>
  <c r="F31" i="62" s="1"/>
  <c r="F34" i="62"/>
  <c r="F33" i="62"/>
  <c r="F58" i="62"/>
  <c r="F59" i="62"/>
  <c r="F57" i="62"/>
  <c r="F53" i="62"/>
  <c r="F52" i="62"/>
  <c r="F54" i="62"/>
  <c r="F55" i="62"/>
  <c r="F49" i="62"/>
  <c r="F50" i="62"/>
  <c r="F48" i="62"/>
  <c r="F45" i="62"/>
  <c r="F46" i="62"/>
  <c r="F39" i="62"/>
  <c r="F40" i="62"/>
  <c r="F41" i="62"/>
  <c r="F42" i="62"/>
  <c r="E40" i="62"/>
  <c r="E39" i="62"/>
  <c r="E41" i="62"/>
  <c r="E42" i="62"/>
  <c r="E58" i="62"/>
  <c r="E59" i="62"/>
  <c r="E53" i="62"/>
  <c r="E54" i="62"/>
  <c r="E55" i="62"/>
  <c r="E52" i="62"/>
  <c r="E49" i="62"/>
  <c r="E50" i="62"/>
  <c r="E45" i="62"/>
  <c r="E46" i="62"/>
  <c r="E29" i="62"/>
  <c r="E28" i="62"/>
  <c r="E26" i="62"/>
  <c r="E25" i="62"/>
  <c r="E23" i="62"/>
  <c r="E22" i="62"/>
  <c r="E15" i="62"/>
  <c r="E16" i="62"/>
  <c r="E17" i="62"/>
  <c r="E18" i="62"/>
  <c r="E19" i="62"/>
  <c r="E20" i="62"/>
  <c r="E9" i="62"/>
  <c r="E10" i="62"/>
  <c r="E11" i="62"/>
  <c r="E12" i="62"/>
  <c r="E34" i="62"/>
  <c r="E33" i="62"/>
  <c r="E76" i="62"/>
  <c r="F76" i="62"/>
  <c r="E77" i="62"/>
  <c r="F77" i="62"/>
  <c r="F75" i="62"/>
  <c r="E72" i="62"/>
  <c r="F72" i="62"/>
  <c r="F71" i="62"/>
  <c r="E67" i="62"/>
  <c r="F67" i="62"/>
  <c r="E68" i="62"/>
  <c r="F68" i="62"/>
  <c r="F66" i="62"/>
  <c r="E75" i="62"/>
  <c r="E71" i="62"/>
  <c r="E66" i="62"/>
  <c r="E65" i="62"/>
  <c r="C8" i="62"/>
  <c r="D8" i="62"/>
  <c r="C14" i="62"/>
  <c r="D14" i="62"/>
  <c r="C22" i="62"/>
  <c r="D22" i="62"/>
  <c r="C25" i="62"/>
  <c r="D25" i="62"/>
  <c r="C28" i="62"/>
  <c r="D28" i="62"/>
  <c r="C31" i="62"/>
  <c r="D31" i="62"/>
  <c r="C33" i="62"/>
  <c r="D33" i="62"/>
  <c r="D38" i="62"/>
  <c r="C40" i="62"/>
  <c r="C38" i="62"/>
  <c r="C61" i="62"/>
  <c r="C63" i="62"/>
  <c r="C79" i="62"/>
  <c r="C41" i="62"/>
  <c r="C44" i="62"/>
  <c r="D44" i="62"/>
  <c r="C48" i="62"/>
  <c r="D48" i="62"/>
  <c r="C52" i="62"/>
  <c r="D52" i="62"/>
  <c r="C57" i="62"/>
  <c r="D57" i="62"/>
  <c r="D61" i="62"/>
  <c r="D63" i="62"/>
  <c r="C65" i="62"/>
  <c r="D65" i="62"/>
  <c r="F65" i="62"/>
  <c r="C70" i="62"/>
  <c r="D70" i="62"/>
  <c r="E70" i="62"/>
  <c r="F70" i="62"/>
  <c r="G70" i="62"/>
  <c r="C74" i="62"/>
  <c r="D74" i="62"/>
  <c r="E74" i="62"/>
  <c r="F74" i="62"/>
  <c r="G74" i="62"/>
  <c r="D79" i="62"/>
  <c r="H8" i="63"/>
  <c r="G57" i="58"/>
  <c r="G48" i="58"/>
  <c r="E61" i="58"/>
  <c r="G38" i="58"/>
  <c r="G61" i="58" s="1"/>
  <c r="E31" i="58"/>
  <c r="G14" i="58"/>
  <c r="G14" i="62"/>
  <c r="G65" i="62"/>
  <c r="G48" i="62"/>
  <c r="E61" i="59"/>
  <c r="G38" i="59"/>
  <c r="G14" i="59"/>
  <c r="E14" i="62"/>
  <c r="E8" i="62"/>
  <c r="E63" i="59"/>
  <c r="E79" i="59"/>
  <c r="E57" i="62"/>
  <c r="G57" i="62"/>
  <c r="G52" i="60"/>
  <c r="G52" i="62"/>
  <c r="E48" i="62"/>
  <c r="E44" i="62"/>
  <c r="G44" i="60"/>
  <c r="G61" i="60"/>
  <c r="E38" i="62"/>
  <c r="G28" i="62"/>
  <c r="G25" i="62"/>
  <c r="E31" i="60"/>
  <c r="G22" i="62"/>
  <c r="E63" i="60"/>
  <c r="E79" i="60"/>
  <c r="G31" i="60"/>
  <c r="G14" i="60"/>
  <c r="G8" i="62"/>
  <c r="E79" i="61"/>
  <c r="G61" i="61"/>
  <c r="E31" i="62"/>
  <c r="H31" i="60"/>
  <c r="G52" i="59"/>
  <c r="C63" i="58"/>
  <c r="C79" i="58"/>
  <c r="G63" i="61"/>
  <c r="G79" i="61"/>
  <c r="H31" i="61"/>
  <c r="E63" i="58"/>
  <c r="E79" i="58"/>
  <c r="E61" i="62"/>
  <c r="E63" i="62"/>
  <c r="E79" i="62"/>
  <c r="G31" i="62"/>
  <c r="I31" i="61"/>
  <c r="H61" i="59"/>
  <c r="H31" i="59"/>
  <c r="H61" i="61"/>
  <c r="I61" i="61" s="1"/>
  <c r="I63" i="61" s="1"/>
  <c r="I79" i="61" s="1"/>
  <c r="H31" i="58"/>
  <c r="I23" i="62"/>
  <c r="I18" i="62"/>
  <c r="H61" i="60"/>
  <c r="I61" i="60" s="1"/>
  <c r="I26" i="62"/>
  <c r="H38" i="58"/>
  <c r="H61" i="58" s="1"/>
  <c r="H41" i="62"/>
  <c r="I41" i="62" s="1"/>
  <c r="I41" i="58"/>
  <c r="I59" i="62"/>
  <c r="H44" i="62"/>
  <c r="I44" i="58"/>
  <c r="F44" i="62" l="1"/>
  <c r="G44" i="62"/>
  <c r="G44" i="59"/>
  <c r="G61" i="59" s="1"/>
  <c r="G63" i="59" s="1"/>
  <c r="G79" i="59" s="1"/>
  <c r="G38" i="62"/>
  <c r="G61" i="62" s="1"/>
  <c r="G63" i="62" s="1"/>
  <c r="G79" i="62" s="1"/>
  <c r="I61" i="58"/>
  <c r="F63" i="58"/>
  <c r="F79" i="58" s="1"/>
  <c r="G31" i="58"/>
  <c r="G63" i="58" s="1"/>
  <c r="G79" i="58" s="1"/>
  <c r="I22" i="58"/>
  <c r="I44" i="59"/>
  <c r="I61" i="59" s="1"/>
  <c r="I63" i="59" s="1"/>
  <c r="I79" i="59" s="1"/>
  <c r="I46" i="59"/>
  <c r="I44" i="62"/>
  <c r="I46" i="62"/>
  <c r="F61" i="59"/>
  <c r="F63" i="59" s="1"/>
  <c r="F79" i="59" s="1"/>
  <c r="I38" i="59"/>
  <c r="I31" i="59"/>
  <c r="I12" i="62"/>
  <c r="I8" i="59"/>
  <c r="I31" i="60"/>
  <c r="I22" i="62"/>
  <c r="I22" i="60"/>
  <c r="G63" i="60"/>
  <c r="G79" i="60" s="1"/>
  <c r="F38" i="62"/>
  <c r="I40" i="62"/>
  <c r="I39" i="62"/>
  <c r="I38" i="60"/>
  <c r="H63" i="59"/>
  <c r="H79" i="59" s="1"/>
  <c r="H52" i="62"/>
  <c r="I52" i="62" s="1"/>
  <c r="H48" i="62"/>
  <c r="I48" i="62" s="1"/>
  <c r="I38" i="58"/>
  <c r="H63" i="58"/>
  <c r="H79" i="58" s="1"/>
  <c r="I53" i="62"/>
  <c r="I63" i="60"/>
  <c r="I79" i="60" s="1"/>
  <c r="I29" i="62"/>
  <c r="H14" i="62"/>
  <c r="I14" i="62" s="1"/>
  <c r="H8" i="62"/>
  <c r="I8" i="62" s="1"/>
  <c r="I9" i="62"/>
  <c r="H63" i="60"/>
  <c r="H79" i="60" s="1"/>
  <c r="H57" i="62"/>
  <c r="I57" i="62" s="1"/>
  <c r="H63" i="61"/>
  <c r="H79" i="61" s="1"/>
  <c r="H38" i="62"/>
  <c r="F61" i="62" l="1"/>
  <c r="F63" i="62" s="1"/>
  <c r="F79" i="62" s="1"/>
  <c r="I31" i="58"/>
  <c r="I63" i="58" s="1"/>
  <c r="I79" i="58" s="1"/>
  <c r="H31" i="62"/>
  <c r="I31" i="62" s="1"/>
  <c r="I38" i="62"/>
  <c r="H61" i="62"/>
  <c r="H63" i="62" l="1"/>
  <c r="H79" i="62" s="1"/>
  <c r="I61" i="62"/>
  <c r="I63" i="62" s="1"/>
  <c r="I79" i="62" s="1"/>
</calcChain>
</file>

<file path=xl/sharedStrings.xml><?xml version="1.0" encoding="utf-8"?>
<sst xmlns="http://schemas.openxmlformats.org/spreadsheetml/2006/main" count="590" uniqueCount="117">
  <si>
    <t>TOIMINTATUOTOT</t>
  </si>
  <si>
    <t>Liiketoiminnan myyntituotot (300000-307999)</t>
  </si>
  <si>
    <t>Korvaukset kunnilta ja kuntayhtymiltä (310000-312999)</t>
  </si>
  <si>
    <t>Muut suoritteiden myyntitulot (313000-319999)</t>
  </si>
  <si>
    <t>Maksutuotot (320000-329999)</t>
  </si>
  <si>
    <t>Yleishallinnon maksut (320000-320999)</t>
  </si>
  <si>
    <t>Terveydenhuollon maksut (321000-324999)</t>
  </si>
  <si>
    <t>Sosiaalitoimen maksut (325000-326999)</t>
  </si>
  <si>
    <t>Opetus- ja kulttuuritoimen maksut (327000-327999)</t>
  </si>
  <si>
    <t>Yhdyskuntapalvelujen maksut (328000-328999)</t>
  </si>
  <si>
    <t>Muut palvelumaksut (329000-329999)</t>
  </si>
  <si>
    <t>Tuet ja avustukset (330000-339999)</t>
  </si>
  <si>
    <t>Vuokratuotot (340000-349999)</t>
  </si>
  <si>
    <t>Muut toimintatuotot (350000-359999)</t>
  </si>
  <si>
    <t>TOIMINTATULOT YHTEENSÄ</t>
  </si>
  <si>
    <t>Valmistus omaan käyttöön (370000-379999)</t>
  </si>
  <si>
    <t>TOIMINTAMENOT</t>
  </si>
  <si>
    <t>Palkat ja palkkiot (400000-409999)</t>
  </si>
  <si>
    <t>Eläkekulut (410000-414999)</t>
  </si>
  <si>
    <t>Muut henkilöstösivukulut (415000-422999)</t>
  </si>
  <si>
    <t>Henkilöstökorvaukset ja muut henkilöstömenojen korjauserät (</t>
  </si>
  <si>
    <t>Asiakaspalveluiden ostot (430000-433999)</t>
  </si>
  <si>
    <t>Muiden palveluiden ostot (434000-449999)</t>
  </si>
  <si>
    <t>Ostot tilikauden aikana (450000-466999)</t>
  </si>
  <si>
    <t>Varastojen lisäys / vähennys (4670000-4679999)</t>
  </si>
  <si>
    <t>Avustukset (470000-479999)</t>
  </si>
  <si>
    <t>Avustukset yksityisille (470000-473999)</t>
  </si>
  <si>
    <t>Avustukset yhteisöille (474000-474900)</t>
  </si>
  <si>
    <t>Avustukset taseyksiköille (475000-479999)</t>
  </si>
  <si>
    <t>Muut toimintakulut (480000-499999)</t>
  </si>
  <si>
    <t>Vuokrat (480000-489999)</t>
  </si>
  <si>
    <t>Muut toimintakulut (490000-499999)</t>
  </si>
  <si>
    <t>TOIMINTAMENOT YHTEENSÄ</t>
  </si>
  <si>
    <t>TOIMINTAKATE</t>
  </si>
  <si>
    <t>Poistot ja arvonalentumiset (700000-729999)</t>
  </si>
  <si>
    <t>Suunnitelman mukaiset poistot (710000-722999)</t>
  </si>
  <si>
    <t>Kertaluontoiset poistot (720000-722999)</t>
  </si>
  <si>
    <t>Arvonalentumiset (723000-729999)</t>
  </si>
  <si>
    <t>Satunnaiset tuotot ja kulut (800000-819999)</t>
  </si>
  <si>
    <t>Satunnaiset tuotot (800000-809999)</t>
  </si>
  <si>
    <t>Satunnaiset kulut (810000-819999)</t>
  </si>
  <si>
    <t>Varausten ja rahastojen muutokset (850000-879999)</t>
  </si>
  <si>
    <t>Poistoeron muutos (850000-859999)</t>
  </si>
  <si>
    <t>Varausten muutos (860000-869999)</t>
  </si>
  <si>
    <t>Rahastojen muutos (870000-879999)</t>
  </si>
  <si>
    <t>TILIKAUDEN TULOS</t>
  </si>
  <si>
    <t xml:space="preserve"> </t>
  </si>
  <si>
    <t>Myyntituotot</t>
  </si>
  <si>
    <t>Henkilöstökulut (4000-4299)</t>
  </si>
  <si>
    <t>Palveluiden ostot (4300-4499)</t>
  </si>
  <si>
    <t>Aineet, tarvikkeet ja tavarat (4500-4699)</t>
  </si>
  <si>
    <t>300</t>
  </si>
  <si>
    <t>308</t>
  </si>
  <si>
    <t>Täyden korvauksen perusteella saadut korvaukset valtioilta (</t>
  </si>
  <si>
    <t>310</t>
  </si>
  <si>
    <t>313</t>
  </si>
  <si>
    <t>320</t>
  </si>
  <si>
    <t>321</t>
  </si>
  <si>
    <t>325</t>
  </si>
  <si>
    <t>327</t>
  </si>
  <si>
    <t>328</t>
  </si>
  <si>
    <t>329</t>
  </si>
  <si>
    <t>330</t>
  </si>
  <si>
    <t>340</t>
  </si>
  <si>
    <t>350</t>
  </si>
  <si>
    <t>370</t>
  </si>
  <si>
    <t>400</t>
  </si>
  <si>
    <t>410</t>
  </si>
  <si>
    <t>415</t>
  </si>
  <si>
    <t>423</t>
  </si>
  <si>
    <t>430</t>
  </si>
  <si>
    <t>434</t>
  </si>
  <si>
    <t>450</t>
  </si>
  <si>
    <t>467</t>
  </si>
  <si>
    <t>470</t>
  </si>
  <si>
    <t>474</t>
  </si>
  <si>
    <t>475</t>
  </si>
  <si>
    <t>480</t>
  </si>
  <si>
    <t>490</t>
  </si>
  <si>
    <t>710</t>
  </si>
  <si>
    <t>720</t>
  </si>
  <si>
    <t>730</t>
  </si>
  <si>
    <t>800</t>
  </si>
  <si>
    <t>810</t>
  </si>
  <si>
    <t>850</t>
  </si>
  <si>
    <t>860</t>
  </si>
  <si>
    <t>870</t>
  </si>
  <si>
    <t>Käyttötalousosan syöttöpohja</t>
  </si>
  <si>
    <t>TP 
2009</t>
  </si>
  <si>
    <t>TA 
2010</t>
  </si>
  <si>
    <t>TA
muutokset</t>
  </si>
  <si>
    <t>POIKKEAMA 
(euroa)</t>
  </si>
  <si>
    <t>Investointimenot</t>
  </si>
  <si>
    <t>Pysyvät vastaavat</t>
  </si>
  <si>
    <t>josta tuloslaskelmaan kirjattava osuus</t>
  </si>
  <si>
    <t>INVESTOINNIT</t>
  </si>
  <si>
    <t>Investointihankkeet</t>
  </si>
  <si>
    <t>Pysyvien vastaavien myyntitulot,</t>
  </si>
  <si>
    <t>TA muutosten perustelut (päätös pvm ja pykälä):</t>
  </si>
  <si>
    <t>Investointiosan syöttöpohja</t>
  </si>
  <si>
    <t>Inv. rahoitusosuudet</t>
  </si>
  <si>
    <t>Kiinteän omaisuuden hankinnat</t>
  </si>
  <si>
    <t>Uus- ja laajennusinvestoinnit</t>
  </si>
  <si>
    <t>Korvaus- ja ylläpitoinvestoinnit</t>
  </si>
  <si>
    <t>Muut pysyvien vastaavien investoinnit</t>
  </si>
  <si>
    <t>Sijoitukset</t>
  </si>
  <si>
    <t>Investointien myyntitulot sekä myyntivoittojen/tappioiden osuus</t>
  </si>
  <si>
    <t>Kaupunginhallitus</t>
  </si>
  <si>
    <t>TA 
2012</t>
  </si>
  <si>
    <t>ENNUSTE
31.12.2012</t>
  </si>
  <si>
    <t>VAKAOP - Kasvatus- ja opetusvirasto</t>
  </si>
  <si>
    <t>VAPELK - Varhaiskasvatus- ja perusopetuslautakunta</t>
  </si>
  <si>
    <t>VALYHT - Varhaiskasv.- ja perusop.ltk.yhteiset toiminnot</t>
  </si>
  <si>
    <t>TA 2012
muutoksineen</t>
  </si>
  <si>
    <t>VAVARKPA - Varhaiskasvatus</t>
  </si>
  <si>
    <t>VAPERUSO - Perusopetus</t>
  </si>
  <si>
    <t>TA kuuluisi olla 5926866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</si>
</sst>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64"/>
      </bottom>
      <diagonal/>
    </border>
  </borders>
  <cellStyleXfs count="46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" fillId="20" borderId="1" applyNumberFormat="0" applyFont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21" borderId="2" applyNumberFormat="0" applyAlignment="0" applyProtection="0"/>
    <xf numFmtId="0" fontId="13" fillId="0" borderId="3" applyNumberFormat="0" applyFill="0" applyAlignment="0" applyProtection="0"/>
    <xf numFmtId="0" fontId="14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20" fillId="7" borderId="2" applyNumberFormat="0" applyAlignment="0" applyProtection="0"/>
    <xf numFmtId="0" fontId="21" fillId="23" borderId="8" applyNumberFormat="0" applyAlignment="0" applyProtection="0"/>
    <xf numFmtId="0" fontId="22" fillId="21" borderId="9" applyNumberFormat="0" applyAlignment="0" applyProtection="0"/>
    <xf numFmtId="0" fontId="23" fillId="0" borderId="0" applyNumberFormat="0" applyFill="0" applyBorder="0" applyAlignment="0" applyProtection="0"/>
  </cellStyleXfs>
  <cellXfs count="49">
    <xf numFmtId="0" fontId="0" fillId="0" borderId="0" xfId="0"/>
    <xf numFmtId="0" fontId="2" fillId="24" borderId="0" xfId="32" applyFont="1" applyFill="1" applyBorder="1" applyAlignment="1" applyProtection="1">
      <alignment horizontal="left"/>
    </xf>
    <xf numFmtId="0" fontId="2" fillId="24" borderId="0" xfId="32" applyFont="1" applyFill="1" applyBorder="1" applyAlignment="1" applyProtection="1">
      <alignment horizontal="center"/>
    </xf>
    <xf numFmtId="0" fontId="2" fillId="24" borderId="10" xfId="32" applyFont="1" applyFill="1" applyBorder="1" applyAlignment="1" applyProtection="1">
      <alignment horizontal="left"/>
    </xf>
    <xf numFmtId="3" fontId="3" fillId="24" borderId="0" xfId="32" applyNumberFormat="1" applyFont="1" applyFill="1" applyBorder="1" applyAlignment="1" applyProtection="1">
      <alignment horizontal="center"/>
    </xf>
    <xf numFmtId="0" fontId="0" fillId="0" borderId="0" xfId="0" applyProtection="1"/>
    <xf numFmtId="0" fontId="2" fillId="24" borderId="0" xfId="0" applyFont="1" applyFill="1" applyBorder="1" applyProtection="1"/>
    <xf numFmtId="0" fontId="4" fillId="24" borderId="0" xfId="32" applyFont="1" applyFill="1" applyBorder="1" applyAlignment="1" applyProtection="1">
      <alignment horizontal="left"/>
    </xf>
    <xf numFmtId="38" fontId="2" fillId="24" borderId="0" xfId="32" applyNumberFormat="1" applyFont="1" applyFill="1" applyBorder="1" applyAlignment="1" applyProtection="1">
      <alignment horizontal="center"/>
    </xf>
    <xf numFmtId="1" fontId="3" fillId="25" borderId="0" xfId="0" applyNumberFormat="1" applyFont="1" applyFill="1" applyBorder="1" applyProtection="1"/>
    <xf numFmtId="0" fontId="3" fillId="25" borderId="0" xfId="0" applyFont="1" applyFill="1" applyBorder="1" applyProtection="1"/>
    <xf numFmtId="0" fontId="2" fillId="25" borderId="0" xfId="34" applyNumberFormat="1" applyFont="1" applyFill="1" applyAlignment="1" applyProtection="1">
      <alignment wrapText="1"/>
    </xf>
    <xf numFmtId="1" fontId="3" fillId="24" borderId="0" xfId="0" applyNumberFormat="1" applyFont="1" applyFill="1" applyBorder="1" applyProtection="1"/>
    <xf numFmtId="0" fontId="3" fillId="24" borderId="0" xfId="0" applyFont="1" applyFill="1" applyBorder="1" applyProtection="1"/>
    <xf numFmtId="0" fontId="2" fillId="24" borderId="0" xfId="34" applyNumberFormat="1" applyFont="1" applyFill="1" applyAlignment="1" applyProtection="1">
      <alignment horizontal="center" wrapText="1"/>
    </xf>
    <xf numFmtId="0" fontId="2" fillId="24" borderId="0" xfId="0" applyFont="1" applyFill="1" applyAlignment="1" applyProtection="1">
      <alignment wrapText="1"/>
    </xf>
    <xf numFmtId="0" fontId="3" fillId="24" borderId="0" xfId="0" applyFont="1" applyFill="1" applyBorder="1" applyAlignment="1" applyProtection="1">
      <alignment horizontal="center"/>
    </xf>
    <xf numFmtId="0" fontId="0" fillId="24" borderId="0" xfId="0" applyFill="1" applyAlignment="1" applyProtection="1">
      <alignment horizontal="center"/>
    </xf>
    <xf numFmtId="1" fontId="2" fillId="24" borderId="0" xfId="32" applyNumberFormat="1" applyFont="1" applyFill="1" applyBorder="1" applyAlignment="1" applyProtection="1">
      <alignment horizontal="left"/>
    </xf>
    <xf numFmtId="0" fontId="3" fillId="24" borderId="0" xfId="0" applyFont="1" applyFill="1" applyProtection="1"/>
    <xf numFmtId="1" fontId="2" fillId="24" borderId="10" xfId="32" applyNumberFormat="1" applyFont="1" applyFill="1" applyBorder="1" applyAlignment="1" applyProtection="1">
      <alignment horizontal="left"/>
    </xf>
    <xf numFmtId="3" fontId="2" fillId="24" borderId="10" xfId="32" applyNumberFormat="1" applyFont="1" applyFill="1" applyBorder="1" applyAlignment="1" applyProtection="1">
      <alignment horizontal="right"/>
    </xf>
    <xf numFmtId="0" fontId="2" fillId="24" borderId="0" xfId="32" applyNumberFormat="1" applyFont="1" applyFill="1" applyBorder="1" applyAlignment="1" applyProtection="1">
      <alignment horizontal="left"/>
    </xf>
    <xf numFmtId="0" fontId="3" fillId="24" borderId="0" xfId="32" applyFont="1" applyFill="1" applyBorder="1" applyAlignment="1" applyProtection="1">
      <alignment horizontal="left" indent="1"/>
    </xf>
    <xf numFmtId="3" fontId="2" fillId="24" borderId="0" xfId="32" applyNumberFormat="1" applyFont="1" applyFill="1" applyBorder="1" applyAlignment="1" applyProtection="1">
      <alignment horizontal="right"/>
    </xf>
    <xf numFmtId="0" fontId="2" fillId="24" borderId="10" xfId="32" applyNumberFormat="1" applyFont="1" applyFill="1" applyBorder="1" applyAlignment="1" applyProtection="1">
      <alignment horizontal="left"/>
    </xf>
    <xf numFmtId="0" fontId="3" fillId="24" borderId="0" xfId="32" applyFont="1" applyFill="1" applyBorder="1" applyAlignment="1" applyProtection="1">
      <alignment horizontal="left"/>
    </xf>
    <xf numFmtId="0" fontId="4" fillId="26" borderId="0" xfId="32" applyFont="1" applyFill="1" applyBorder="1" applyAlignment="1" applyProtection="1">
      <alignment horizontal="left"/>
    </xf>
    <xf numFmtId="3" fontId="4" fillId="26" borderId="0" xfId="32" applyNumberFormat="1" applyFont="1" applyFill="1" applyBorder="1" applyAlignment="1" applyProtection="1">
      <alignment horizontal="right"/>
    </xf>
    <xf numFmtId="0" fontId="6" fillId="0" borderId="10" xfId="34" applyFont="1" applyBorder="1" applyAlignment="1" applyProtection="1">
      <alignment horizontal="left"/>
    </xf>
    <xf numFmtId="3" fontId="3" fillId="24" borderId="0" xfId="32" applyNumberFormat="1" applyFont="1" applyFill="1" applyBorder="1" applyAlignment="1" applyProtection="1">
      <alignment horizontal="right"/>
    </xf>
    <xf numFmtId="1" fontId="3" fillId="24" borderId="0" xfId="32" applyNumberFormat="1" applyFont="1" applyFill="1" applyBorder="1" applyAlignment="1" applyProtection="1">
      <alignment horizontal="left"/>
    </xf>
    <xf numFmtId="38" fontId="2" fillId="26" borderId="0" xfId="32" applyNumberFormat="1" applyFont="1" applyFill="1" applyBorder="1" applyAlignment="1" applyProtection="1">
      <alignment horizontal="center"/>
    </xf>
    <xf numFmtId="3" fontId="4" fillId="24" borderId="0" xfId="32" applyNumberFormat="1" applyFont="1" applyFill="1" applyBorder="1" applyAlignment="1" applyProtection="1">
      <alignment horizontal="right"/>
    </xf>
    <xf numFmtId="1" fontId="2" fillId="26" borderId="0" xfId="32" applyNumberFormat="1" applyFont="1" applyFill="1" applyBorder="1" applyProtection="1"/>
    <xf numFmtId="0" fontId="2" fillId="26" borderId="0" xfId="32" applyNumberFormat="1" applyFont="1" applyFill="1" applyBorder="1" applyAlignment="1" applyProtection="1">
      <alignment horizontal="left"/>
    </xf>
    <xf numFmtId="1" fontId="5" fillId="26" borderId="0" xfId="0" applyNumberFormat="1" applyFont="1" applyFill="1" applyBorder="1" applyProtection="1"/>
    <xf numFmtId="3" fontId="2" fillId="24" borderId="11" xfId="32" applyNumberFormat="1" applyFont="1" applyFill="1" applyBorder="1" applyAlignment="1" applyProtection="1">
      <alignment horizontal="right"/>
    </xf>
    <xf numFmtId="3" fontId="2" fillId="27" borderId="12" xfId="32" applyNumberFormat="1" applyFont="1" applyFill="1" applyBorder="1" applyAlignment="1" applyProtection="1">
      <alignment horizontal="right"/>
    </xf>
    <xf numFmtId="3" fontId="2" fillId="27" borderId="13" xfId="32" applyNumberFormat="1" applyFont="1" applyFill="1" applyBorder="1" applyAlignment="1" applyProtection="1">
      <alignment horizontal="right"/>
    </xf>
    <xf numFmtId="3" fontId="2" fillId="27" borderId="14" xfId="32" applyNumberFormat="1" applyFont="1" applyFill="1" applyBorder="1" applyAlignment="1" applyProtection="1">
      <alignment horizontal="right"/>
    </xf>
    <xf numFmtId="3" fontId="2" fillId="27" borderId="15" xfId="32" applyNumberFormat="1" applyFont="1" applyFill="1" applyBorder="1" applyAlignment="1" applyProtection="1">
      <alignment horizontal="right"/>
    </xf>
    <xf numFmtId="0" fontId="4" fillId="0" borderId="0" xfId="0" applyFont="1" applyProtection="1"/>
    <xf numFmtId="0" fontId="0" fillId="0" borderId="10" xfId="0" applyBorder="1" applyProtection="1"/>
    <xf numFmtId="0" fontId="0" fillId="0" borderId="12" xfId="0" applyBorder="1" applyProtection="1"/>
    <xf numFmtId="3" fontId="3" fillId="24" borderId="10" xfId="32" applyNumberFormat="1" applyFont="1" applyFill="1" applyBorder="1" applyAlignment="1" applyProtection="1">
      <alignment horizontal="right"/>
    </xf>
    <xf numFmtId="3" fontId="3" fillId="27" borderId="14" xfId="32" applyNumberFormat="1" applyFont="1" applyFill="1" applyBorder="1" applyAlignment="1" applyProtection="1">
      <alignment horizontal="right"/>
    </xf>
    <xf numFmtId="3" fontId="3" fillId="27" borderId="13" xfId="32" applyNumberFormat="1" applyFont="1" applyFill="1" applyBorder="1" applyAlignment="1" applyProtection="1">
      <alignment horizontal="right"/>
    </xf>
    <xf numFmtId="0" fontId="3" fillId="24" borderId="0" xfId="32" applyNumberFormat="1" applyFont="1" applyFill="1" applyBorder="1" applyAlignment="1" applyProtection="1">
      <alignment horizontal="left"/>
    </xf>
  </cellXfs>
  <cellStyles count="46">
    <cellStyle name="20 % - Aksentti1" xfId="1" builtinId="30" customBuiltin="1"/>
    <cellStyle name="20 % - Aksentti2" xfId="2" builtinId="34" customBuiltin="1"/>
    <cellStyle name="20 % - Aksentti3" xfId="3" builtinId="38" customBuiltin="1"/>
    <cellStyle name="20 % - Aksentti4" xfId="4" builtinId="42" customBuiltin="1"/>
    <cellStyle name="20 % - Aksentti5" xfId="5" builtinId="46" customBuiltin="1"/>
    <cellStyle name="20 % - Aksentti6" xfId="6" builtinId="50" customBuiltin="1"/>
    <cellStyle name="40 % - Aksentti1" xfId="7" builtinId="31" customBuiltin="1"/>
    <cellStyle name="40 % - Aksentti2" xfId="8" builtinId="35" customBuiltin="1"/>
    <cellStyle name="40 % - Aksentti3" xfId="9" builtinId="39" customBuiltin="1"/>
    <cellStyle name="40 % - Aksentti4" xfId="10" builtinId="43" customBuiltin="1"/>
    <cellStyle name="40 % - Aksentti5" xfId="11" builtinId="47" customBuiltin="1"/>
    <cellStyle name="40 % - Aksentti6" xfId="12" builtinId="51" customBuiltin="1"/>
    <cellStyle name="60 % - Aksentti1" xfId="13" builtinId="32" customBuiltin="1"/>
    <cellStyle name="60 % - Aksentti2" xfId="14" builtinId="36" customBuiltin="1"/>
    <cellStyle name="60 % - Aksentti3" xfId="15" builtinId="40" customBuiltin="1"/>
    <cellStyle name="60 % - Aksentti4" xfId="16" builtinId="44" customBuiltin="1"/>
    <cellStyle name="60 % - Aksentti5" xfId="17" builtinId="48" customBuiltin="1"/>
    <cellStyle name="60 % - Aksentti6" xfId="18" builtinId="52" customBuiltin="1"/>
    <cellStyle name="Aksentti1" xfId="19" builtinId="29" customBuiltin="1"/>
    <cellStyle name="Aksentti2" xfId="20" builtinId="33" customBuiltin="1"/>
    <cellStyle name="Aksentti3" xfId="21" builtinId="37" customBuiltin="1"/>
    <cellStyle name="Aksentti4" xfId="22" builtinId="41" customBuiltin="1"/>
    <cellStyle name="Aksentti5" xfId="23" builtinId="45" customBuiltin="1"/>
    <cellStyle name="Aksentti6" xfId="24" builtinId="49" customBuiltin="1"/>
    <cellStyle name="Huomautus" xfId="25" builtinId="10" customBuiltin="1"/>
    <cellStyle name="Huono" xfId="26" builtinId="27" customBuiltin="1"/>
    <cellStyle name="Hyvä" xfId="27" builtinId="26" customBuiltin="1"/>
    <cellStyle name="Laskenta" xfId="28" builtinId="22" customBuiltin="1"/>
    <cellStyle name="Linkitetty solu" xfId="29" builtinId="24" customBuiltin="1"/>
    <cellStyle name="Neutraali" xfId="30" builtinId="28" customBuiltin="1"/>
    <cellStyle name="Normaali" xfId="0" builtinId="0"/>
    <cellStyle name="Normal 2" xfId="31"/>
    <cellStyle name="Normal 3" xfId="32"/>
    <cellStyle name="Normal_Taul23" xfId="33"/>
    <cellStyle name="Normal_Taul3" xfId="34"/>
    <cellStyle name="Otsikko" xfId="35" builtinId="15" customBuiltin="1"/>
    <cellStyle name="Otsikko 1" xfId="36" builtinId="16" customBuiltin="1"/>
    <cellStyle name="Otsikko 2" xfId="37" builtinId="17" customBuiltin="1"/>
    <cellStyle name="Otsikko 3" xfId="38" builtinId="18" customBuiltin="1"/>
    <cellStyle name="Otsikko 4" xfId="39" builtinId="19" customBuiltin="1"/>
    <cellStyle name="Selittävä teksti" xfId="40" builtinId="53" customBuiltin="1"/>
    <cellStyle name="Summa" xfId="41" builtinId="25" customBuiltin="1"/>
    <cellStyle name="Syöttö" xfId="42" builtinId="20" customBuiltin="1"/>
    <cellStyle name="Tarkistussolu" xfId="43" builtinId="23" customBuiltin="1"/>
    <cellStyle name="Tulostus" xfId="44" builtinId="21" customBuiltin="1"/>
    <cellStyle name="Varoitusteksti" xfId="45" builtinId="11" customBuiltin="1"/>
  </cellStyles>
  <dxfs count="5">
    <dxf>
      <font>
        <b/>
        <i/>
      </font>
      <border>
        <bottom style="thin">
          <color indexed="64"/>
        </bottom>
      </border>
    </dxf>
    <dxf>
      <font>
        <b/>
        <i/>
      </font>
      <border>
        <bottom style="thin">
          <color indexed="64"/>
        </bottom>
      </border>
    </dxf>
    <dxf>
      <font>
        <b/>
        <i/>
      </font>
      <border>
        <bottom style="thin">
          <color indexed="64"/>
        </bottom>
      </border>
    </dxf>
    <dxf>
      <font>
        <b/>
        <i/>
      </font>
      <border>
        <bottom style="thin">
          <color indexed="64"/>
        </bottom>
      </border>
    </dxf>
    <dxf>
      <font>
        <b/>
        <i/>
      </font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30480</xdr:rowOff>
    </xdr:from>
    <xdr:to>
      <xdr:col>1</xdr:col>
      <xdr:colOff>1927860</xdr:colOff>
      <xdr:row>1</xdr:row>
      <xdr:rowOff>411480</xdr:rowOff>
    </xdr:to>
    <xdr:pic>
      <xdr:nvPicPr>
        <xdr:cNvPr id="15259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198120"/>
          <a:ext cx="18897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30480</xdr:rowOff>
    </xdr:from>
    <xdr:to>
      <xdr:col>1</xdr:col>
      <xdr:colOff>1920240</xdr:colOff>
      <xdr:row>2</xdr:row>
      <xdr:rowOff>0</xdr:rowOff>
    </xdr:to>
    <xdr:pic>
      <xdr:nvPicPr>
        <xdr:cNvPr id="151568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198120"/>
          <a:ext cx="188214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30480</xdr:rowOff>
    </xdr:from>
    <xdr:to>
      <xdr:col>1</xdr:col>
      <xdr:colOff>1935480</xdr:colOff>
      <xdr:row>1</xdr:row>
      <xdr:rowOff>411480</xdr:rowOff>
    </xdr:to>
    <xdr:pic>
      <xdr:nvPicPr>
        <xdr:cNvPr id="15054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198120"/>
          <a:ext cx="189738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30480</xdr:rowOff>
    </xdr:from>
    <xdr:to>
      <xdr:col>1</xdr:col>
      <xdr:colOff>1935480</xdr:colOff>
      <xdr:row>1</xdr:row>
      <xdr:rowOff>411480</xdr:rowOff>
    </xdr:to>
    <xdr:pic>
      <xdr:nvPicPr>
        <xdr:cNvPr id="149520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198120"/>
          <a:ext cx="189738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30480</xdr:rowOff>
    </xdr:from>
    <xdr:to>
      <xdr:col>1</xdr:col>
      <xdr:colOff>1935480</xdr:colOff>
      <xdr:row>1</xdr:row>
      <xdr:rowOff>411480</xdr:rowOff>
    </xdr:to>
    <xdr:pic>
      <xdr:nvPicPr>
        <xdr:cNvPr id="148496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198120"/>
          <a:ext cx="189738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30480</xdr:rowOff>
    </xdr:from>
    <xdr:to>
      <xdr:col>2</xdr:col>
      <xdr:colOff>1935480</xdr:colOff>
      <xdr:row>1</xdr:row>
      <xdr:rowOff>411480</xdr:rowOff>
    </xdr:to>
    <xdr:pic>
      <xdr:nvPicPr>
        <xdr:cNvPr id="153616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" y="198120"/>
          <a:ext cx="189738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5"/>
  <sheetViews>
    <sheetView tabSelected="1" zoomScale="75" zoomScaleNormal="75" workbookViewId="0">
      <pane xSplit="2" ySplit="5" topLeftCell="E6" activePane="bottomRight" state="frozen"/>
      <selection activeCell="E10" sqref="E10"/>
      <selection pane="topRight" activeCell="E10" sqref="E10"/>
      <selection pane="bottomLeft" activeCell="E10" sqref="E10"/>
      <selection pane="bottomRight" activeCell="E6" sqref="E6"/>
    </sheetView>
  </sheetViews>
  <sheetFormatPr defaultColWidth="9.140625" defaultRowHeight="12.75" x14ac:dyDescent="0.2"/>
  <cols>
    <col min="1" max="1" width="6.28515625" style="5" customWidth="1"/>
    <col min="2" max="2" width="56.140625" style="5" bestFit="1" customWidth="1"/>
    <col min="3" max="4" width="16.7109375" style="5" hidden="1" customWidth="1"/>
    <col min="5" max="9" width="16.7109375" style="5" customWidth="1"/>
    <col min="10" max="16384" width="9.140625" style="5"/>
  </cols>
  <sheetData>
    <row r="1" spans="1:9" x14ac:dyDescent="0.2">
      <c r="A1" s="9"/>
      <c r="B1" s="10"/>
      <c r="C1" s="11"/>
      <c r="D1" s="11"/>
      <c r="E1" s="11"/>
      <c r="F1" s="11"/>
      <c r="G1" s="11"/>
      <c r="H1" s="11"/>
      <c r="I1" s="11"/>
    </row>
    <row r="2" spans="1:9" ht="33" customHeight="1" x14ac:dyDescent="0.2">
      <c r="A2" s="12"/>
      <c r="B2" s="13"/>
      <c r="C2" s="14" t="s">
        <v>88</v>
      </c>
      <c r="D2" s="14" t="s">
        <v>89</v>
      </c>
      <c r="E2" s="14" t="s">
        <v>108</v>
      </c>
      <c r="F2" s="14" t="s">
        <v>90</v>
      </c>
      <c r="G2" s="14" t="s">
        <v>113</v>
      </c>
      <c r="H2" s="14" t="s">
        <v>109</v>
      </c>
      <c r="I2" s="14" t="s">
        <v>91</v>
      </c>
    </row>
    <row r="3" spans="1:9" x14ac:dyDescent="0.2">
      <c r="A3" s="12"/>
      <c r="B3" s="6" t="s">
        <v>87</v>
      </c>
      <c r="C3" s="14"/>
      <c r="D3" s="14"/>
      <c r="E3" s="14"/>
      <c r="F3" s="14"/>
      <c r="G3" s="14"/>
      <c r="H3" s="14"/>
      <c r="I3" s="14"/>
    </row>
    <row r="4" spans="1:9" x14ac:dyDescent="0.2">
      <c r="A4" s="12"/>
      <c r="B4" s="6" t="s">
        <v>111</v>
      </c>
      <c r="C4" s="15"/>
      <c r="D4" s="15"/>
      <c r="E4" s="15"/>
      <c r="F4" s="15"/>
      <c r="G4" s="15"/>
      <c r="H4" s="15"/>
      <c r="I4" s="15"/>
    </row>
    <row r="5" spans="1:9" x14ac:dyDescent="0.2">
      <c r="A5" s="12"/>
      <c r="B5" s="13" t="s">
        <v>46</v>
      </c>
      <c r="C5" s="16"/>
      <c r="D5" s="17"/>
      <c r="E5" s="16"/>
      <c r="F5" s="17"/>
      <c r="G5" s="17"/>
      <c r="H5" s="17"/>
      <c r="I5" s="17"/>
    </row>
    <row r="6" spans="1:9" ht="15" x14ac:dyDescent="0.25">
      <c r="A6" s="34"/>
      <c r="B6" s="27" t="s">
        <v>0</v>
      </c>
      <c r="C6" s="32"/>
      <c r="D6" s="32"/>
      <c r="E6" s="32"/>
      <c r="F6" s="32"/>
      <c r="G6" s="32"/>
      <c r="H6" s="32"/>
      <c r="I6" s="32"/>
    </row>
    <row r="7" spans="1:9" x14ac:dyDescent="0.2">
      <c r="A7" s="18"/>
      <c r="B7" s="19" t="s">
        <v>46</v>
      </c>
      <c r="C7" s="8"/>
      <c r="D7" s="2"/>
      <c r="E7" s="8"/>
      <c r="F7" s="2"/>
      <c r="G7" s="2"/>
      <c r="H7" s="2"/>
      <c r="I7" s="2"/>
    </row>
    <row r="8" spans="1:9" x14ac:dyDescent="0.2">
      <c r="A8" s="20"/>
      <c r="B8" s="3" t="s">
        <v>47</v>
      </c>
      <c r="C8" s="21">
        <f t="shared" ref="C8:H8" si="0">SUM(C9:C12)</f>
        <v>0</v>
      </c>
      <c r="D8" s="21">
        <f t="shared" si="0"/>
        <v>0</v>
      </c>
      <c r="E8" s="21">
        <f t="shared" si="0"/>
        <v>7505654</v>
      </c>
      <c r="F8" s="21">
        <f t="shared" si="0"/>
        <v>30000</v>
      </c>
      <c r="G8" s="21">
        <f t="shared" si="0"/>
        <v>7535654</v>
      </c>
      <c r="H8" s="21">
        <f t="shared" si="0"/>
        <v>7522980</v>
      </c>
      <c r="I8" s="21">
        <f>IF(H8=0,0,H8-G8)</f>
        <v>-12674</v>
      </c>
    </row>
    <row r="9" spans="1:9" x14ac:dyDescent="0.2">
      <c r="A9" s="22" t="s">
        <v>51</v>
      </c>
      <c r="B9" s="23" t="s">
        <v>1</v>
      </c>
      <c r="C9" s="24"/>
      <c r="D9" s="24"/>
      <c r="E9" s="21">
        <f>SUM('VAL YHT:VAPERUSO'!E9)</f>
        <v>20135</v>
      </c>
      <c r="F9" s="21">
        <f>SUM('VAL YHT:VAPERUSO'!F9)</f>
        <v>0</v>
      </c>
      <c r="G9" s="21">
        <f>SUM('VAL YHT:VAPERUSO'!G9)</f>
        <v>20135</v>
      </c>
      <c r="H9" s="21">
        <f>SUM('VAL YHT:VAPERUSO'!H9)</f>
        <v>52480</v>
      </c>
      <c r="I9" s="21">
        <f>IF(H9="","",H9-G9)</f>
        <v>32345</v>
      </c>
    </row>
    <row r="10" spans="1:9" x14ac:dyDescent="0.2">
      <c r="A10" s="22" t="s">
        <v>52</v>
      </c>
      <c r="B10" s="23" t="s">
        <v>53</v>
      </c>
      <c r="C10" s="24"/>
      <c r="D10" s="24"/>
      <c r="E10" s="21">
        <f>SUM('VAL YHT:VAPERUSO'!E10)</f>
        <v>60000</v>
      </c>
      <c r="F10" s="21">
        <f>SUM('VAL YHT:VAPERUSO'!F10)</f>
        <v>0</v>
      </c>
      <c r="G10" s="21">
        <f>SUM('VAL YHT:VAPERUSO'!G10)</f>
        <v>60000</v>
      </c>
      <c r="H10" s="21">
        <f>SUM('VAL YHT:VAPERUSO'!H10)</f>
        <v>60000</v>
      </c>
      <c r="I10" s="21">
        <f>IF(H10="","",H10-G10)</f>
        <v>0</v>
      </c>
    </row>
    <row r="11" spans="1:9" x14ac:dyDescent="0.2">
      <c r="A11" s="22" t="s">
        <v>54</v>
      </c>
      <c r="B11" s="23" t="s">
        <v>2</v>
      </c>
      <c r="C11" s="24"/>
      <c r="D11" s="24"/>
      <c r="E11" s="21">
        <f>SUM('VAL YHT:VAPERUSO'!E11)</f>
        <v>6644239</v>
      </c>
      <c r="F11" s="21">
        <f>SUM('VAL YHT:VAPERUSO'!F11)</f>
        <v>0</v>
      </c>
      <c r="G11" s="21">
        <f>SUM('VAL YHT:VAPERUSO'!G11)</f>
        <v>6644239</v>
      </c>
      <c r="H11" s="21">
        <f>SUM('VAL YHT:VAPERUSO'!H11)</f>
        <v>6500000</v>
      </c>
      <c r="I11" s="21">
        <f>IF(H11="","",H11-G11)</f>
        <v>-144239</v>
      </c>
    </row>
    <row r="12" spans="1:9" x14ac:dyDescent="0.2">
      <c r="A12" s="22" t="s">
        <v>55</v>
      </c>
      <c r="B12" s="23" t="s">
        <v>3</v>
      </c>
      <c r="C12" s="24"/>
      <c r="D12" s="24"/>
      <c r="E12" s="21">
        <f>SUM('VAL YHT:VAPERUSO'!E12)</f>
        <v>781280</v>
      </c>
      <c r="F12" s="21">
        <f>SUM('VAL YHT:VAPERUSO'!F12)</f>
        <v>30000</v>
      </c>
      <c r="G12" s="21">
        <f>SUM('VAL YHT:VAPERUSO'!G12)</f>
        <v>811280</v>
      </c>
      <c r="H12" s="21">
        <f>SUM('VAL YHT:VAPERUSO'!H12)</f>
        <v>910500</v>
      </c>
      <c r="I12" s="21">
        <f>IF(H12="","",H12-G12)</f>
        <v>99220</v>
      </c>
    </row>
    <row r="13" spans="1:9" x14ac:dyDescent="0.2">
      <c r="A13" s="22"/>
      <c r="B13" s="23"/>
      <c r="C13" s="24"/>
      <c r="D13" s="24"/>
      <c r="E13" s="24"/>
      <c r="F13" s="24"/>
      <c r="G13" s="24"/>
      <c r="H13" s="24"/>
      <c r="I13" s="24"/>
    </row>
    <row r="14" spans="1:9" x14ac:dyDescent="0.2">
      <c r="A14" s="25"/>
      <c r="B14" s="3" t="s">
        <v>4</v>
      </c>
      <c r="C14" s="21">
        <f t="shared" ref="C14:H14" si="1">SUM(C15:C20)</f>
        <v>0</v>
      </c>
      <c r="D14" s="21">
        <f t="shared" si="1"/>
        <v>0</v>
      </c>
      <c r="E14" s="21">
        <f t="shared" si="1"/>
        <v>8042000</v>
      </c>
      <c r="F14" s="21">
        <f t="shared" si="1"/>
        <v>0</v>
      </c>
      <c r="G14" s="21">
        <f t="shared" si="1"/>
        <v>8042000</v>
      </c>
      <c r="H14" s="21">
        <f t="shared" si="1"/>
        <v>8096000</v>
      </c>
      <c r="I14" s="21">
        <f>IF(H14=0,0,H14-G14)</f>
        <v>54000</v>
      </c>
    </row>
    <row r="15" spans="1:9" x14ac:dyDescent="0.2">
      <c r="A15" s="22" t="s">
        <v>56</v>
      </c>
      <c r="B15" s="23" t="s">
        <v>5</v>
      </c>
      <c r="C15" s="24"/>
      <c r="D15" s="24"/>
      <c r="E15" s="21">
        <f>SUM('VAL YHT:VAPERUSO'!E15)</f>
        <v>0</v>
      </c>
      <c r="F15" s="21">
        <f>SUM('VAL YHT:VAPERUSO'!F15)</f>
        <v>0</v>
      </c>
      <c r="G15" s="21">
        <f>SUM('VAL YHT:VAPERUSO'!G15)</f>
        <v>0</v>
      </c>
      <c r="H15" s="21">
        <f>SUM('VAL YHT:VAPERUSO'!H15)</f>
        <v>0</v>
      </c>
      <c r="I15" s="21">
        <f t="shared" ref="I15:I20" si="2">IF(H15="","",H15-G15)</f>
        <v>0</v>
      </c>
    </row>
    <row r="16" spans="1:9" x14ac:dyDescent="0.2">
      <c r="A16" s="22" t="s">
        <v>57</v>
      </c>
      <c r="B16" s="23" t="s">
        <v>6</v>
      </c>
      <c r="C16" s="24"/>
      <c r="D16" s="24"/>
      <c r="E16" s="21">
        <f>SUM('VAL YHT:VAPERUSO'!E16)</f>
        <v>0</v>
      </c>
      <c r="F16" s="21">
        <f>SUM('VAL YHT:VAPERUSO'!F16)</f>
        <v>0</v>
      </c>
      <c r="G16" s="21">
        <f>SUM('VAL YHT:VAPERUSO'!G16)</f>
        <v>0</v>
      </c>
      <c r="H16" s="21">
        <f>SUM('VAL YHT:VAPERUSO'!H16)</f>
        <v>0</v>
      </c>
      <c r="I16" s="21">
        <f t="shared" si="2"/>
        <v>0</v>
      </c>
    </row>
    <row r="17" spans="1:9" x14ac:dyDescent="0.2">
      <c r="A17" s="22" t="s">
        <v>58</v>
      </c>
      <c r="B17" s="23" t="s">
        <v>7</v>
      </c>
      <c r="C17" s="24"/>
      <c r="D17" s="24"/>
      <c r="E17" s="21">
        <f>SUM('VAL YHT:VAPERUSO'!E17)</f>
        <v>8038200</v>
      </c>
      <c r="F17" s="21">
        <f>SUM('VAL YHT:VAPERUSO'!F17)</f>
        <v>0</v>
      </c>
      <c r="G17" s="21">
        <f>SUM('VAL YHT:VAPERUSO'!G17)</f>
        <v>8038200</v>
      </c>
      <c r="H17" s="21">
        <f>SUM('VAL YHT:VAPERUSO'!H17)</f>
        <v>8050000</v>
      </c>
      <c r="I17" s="21">
        <f t="shared" si="2"/>
        <v>11800</v>
      </c>
    </row>
    <row r="18" spans="1:9" x14ac:dyDescent="0.2">
      <c r="A18" s="22" t="s">
        <v>59</v>
      </c>
      <c r="B18" s="23" t="s">
        <v>8</v>
      </c>
      <c r="C18" s="24"/>
      <c r="D18" s="24"/>
      <c r="E18" s="21">
        <f>SUM('VAL YHT:VAPERUSO'!E18)</f>
        <v>3800</v>
      </c>
      <c r="F18" s="21">
        <f>SUM('VAL YHT:VAPERUSO'!F18)</f>
        <v>0</v>
      </c>
      <c r="G18" s="21">
        <f>SUM('VAL YHT:VAPERUSO'!G18)</f>
        <v>3800</v>
      </c>
      <c r="H18" s="21">
        <f>SUM('VAL YHT:VAPERUSO'!H18)</f>
        <v>11000</v>
      </c>
      <c r="I18" s="21">
        <f t="shared" si="2"/>
        <v>7200</v>
      </c>
    </row>
    <row r="19" spans="1:9" x14ac:dyDescent="0.2">
      <c r="A19" s="22" t="s">
        <v>60</v>
      </c>
      <c r="B19" s="23" t="s">
        <v>9</v>
      </c>
      <c r="C19" s="24"/>
      <c r="D19" s="24"/>
      <c r="E19" s="21">
        <f>SUM('VAL YHT:VAPERUSO'!E19)</f>
        <v>0</v>
      </c>
      <c r="F19" s="21">
        <f>SUM('VAL YHT:VAPERUSO'!F19)</f>
        <v>0</v>
      </c>
      <c r="G19" s="21">
        <f>SUM('VAL YHT:VAPERUSO'!G19)</f>
        <v>0</v>
      </c>
      <c r="H19" s="21">
        <f>SUM('VAL YHT:VAPERUSO'!H19)</f>
        <v>0</v>
      </c>
      <c r="I19" s="21">
        <f t="shared" si="2"/>
        <v>0</v>
      </c>
    </row>
    <row r="20" spans="1:9" x14ac:dyDescent="0.2">
      <c r="A20" s="22" t="s">
        <v>61</v>
      </c>
      <c r="B20" s="23" t="s">
        <v>10</v>
      </c>
      <c r="C20" s="24"/>
      <c r="D20" s="24"/>
      <c r="E20" s="21">
        <f>SUM('VAL YHT:VAPERUSO'!E20)</f>
        <v>0</v>
      </c>
      <c r="F20" s="21">
        <f>SUM('VAL YHT:VAPERUSO'!F20)</f>
        <v>0</v>
      </c>
      <c r="G20" s="21">
        <f>SUM('VAL YHT:VAPERUSO'!G20)</f>
        <v>0</v>
      </c>
      <c r="H20" s="21">
        <f>SUM('VAL YHT:VAPERUSO'!H20)</f>
        <v>35000</v>
      </c>
      <c r="I20" s="21">
        <f t="shared" si="2"/>
        <v>35000</v>
      </c>
    </row>
    <row r="21" spans="1:9" x14ac:dyDescent="0.2">
      <c r="A21" s="22"/>
      <c r="B21" s="23"/>
      <c r="C21" s="24"/>
      <c r="D21" s="24"/>
      <c r="E21" s="24"/>
      <c r="F21" s="24"/>
      <c r="G21" s="24"/>
      <c r="H21" s="24"/>
      <c r="I21" s="24"/>
    </row>
    <row r="22" spans="1:9" x14ac:dyDescent="0.2">
      <c r="A22" s="25"/>
      <c r="B22" s="3" t="s">
        <v>11</v>
      </c>
      <c r="C22" s="21">
        <f t="shared" ref="C22:H22" si="3">SUM(C23)</f>
        <v>0</v>
      </c>
      <c r="D22" s="21">
        <f t="shared" si="3"/>
        <v>0</v>
      </c>
      <c r="E22" s="21">
        <f t="shared" si="3"/>
        <v>3095620</v>
      </c>
      <c r="F22" s="21">
        <f t="shared" si="3"/>
        <v>1739000</v>
      </c>
      <c r="G22" s="21">
        <f t="shared" si="3"/>
        <v>4834620</v>
      </c>
      <c r="H22" s="21">
        <f t="shared" si="3"/>
        <v>4850371</v>
      </c>
      <c r="I22" s="21">
        <f>IF(H22=0,0,H22-G22)</f>
        <v>15751</v>
      </c>
    </row>
    <row r="23" spans="1:9" x14ac:dyDescent="0.2">
      <c r="A23" s="22" t="s">
        <v>62</v>
      </c>
      <c r="B23" s="23" t="s">
        <v>11</v>
      </c>
      <c r="C23" s="24"/>
      <c r="D23" s="24"/>
      <c r="E23" s="21">
        <f>SUM('VAL YHT:VAPERUSO'!E23)</f>
        <v>3095620</v>
      </c>
      <c r="F23" s="21">
        <f>SUM('VAL YHT:VAPERUSO'!F23)</f>
        <v>1739000</v>
      </c>
      <c r="G23" s="21">
        <f>SUM('VAL YHT:VAPERUSO'!G23)</f>
        <v>4834620</v>
      </c>
      <c r="H23" s="21">
        <f>SUM('VAL YHT:VAPERUSO'!H23)</f>
        <v>4850371</v>
      </c>
      <c r="I23" s="21">
        <f>IF(H23="","",H23-G23)</f>
        <v>15751</v>
      </c>
    </row>
    <row r="24" spans="1:9" x14ac:dyDescent="0.2">
      <c r="A24" s="22"/>
      <c r="B24" s="23"/>
      <c r="C24" s="24"/>
      <c r="D24" s="24"/>
      <c r="E24" s="24"/>
      <c r="F24" s="24"/>
      <c r="G24" s="24"/>
      <c r="H24" s="24"/>
      <c r="I24" s="24"/>
    </row>
    <row r="25" spans="1:9" x14ac:dyDescent="0.2">
      <c r="A25" s="25"/>
      <c r="B25" s="3" t="s">
        <v>12</v>
      </c>
      <c r="C25" s="21">
        <f t="shared" ref="C25:H25" si="4">SUM(C26)</f>
        <v>0</v>
      </c>
      <c r="D25" s="21">
        <f t="shared" si="4"/>
        <v>0</v>
      </c>
      <c r="E25" s="21">
        <f t="shared" si="4"/>
        <v>7700</v>
      </c>
      <c r="F25" s="21">
        <f t="shared" si="4"/>
        <v>0</v>
      </c>
      <c r="G25" s="21">
        <f t="shared" si="4"/>
        <v>7700</v>
      </c>
      <c r="H25" s="21">
        <f t="shared" si="4"/>
        <v>25500</v>
      </c>
      <c r="I25" s="21">
        <f>IF(H25=0,0,H25-G25)</f>
        <v>17800</v>
      </c>
    </row>
    <row r="26" spans="1:9" x14ac:dyDescent="0.2">
      <c r="A26" s="22" t="s">
        <v>63</v>
      </c>
      <c r="B26" s="23" t="s">
        <v>12</v>
      </c>
      <c r="C26" s="24"/>
      <c r="D26" s="24"/>
      <c r="E26" s="21">
        <f>SUM('VAL YHT:VAPERUSO'!E26)</f>
        <v>7700</v>
      </c>
      <c r="F26" s="21">
        <f>SUM('VAL YHT:VAPERUSO'!F26)</f>
        <v>0</v>
      </c>
      <c r="G26" s="21">
        <f>SUM('VAL YHT:VAPERUSO'!G26)</f>
        <v>7700</v>
      </c>
      <c r="H26" s="21">
        <f>SUM('VAL YHT:VAPERUSO'!H26)</f>
        <v>25500</v>
      </c>
      <c r="I26" s="21">
        <f>IF(H26="","",H26-G26)</f>
        <v>17800</v>
      </c>
    </row>
    <row r="27" spans="1:9" x14ac:dyDescent="0.2">
      <c r="A27" s="22"/>
      <c r="B27" s="23"/>
      <c r="C27" s="24"/>
      <c r="D27" s="24"/>
      <c r="E27" s="24"/>
      <c r="F27" s="24"/>
      <c r="G27" s="24"/>
      <c r="H27" s="24"/>
      <c r="I27" s="24"/>
    </row>
    <row r="28" spans="1:9" x14ac:dyDescent="0.2">
      <c r="A28" s="25"/>
      <c r="B28" s="3" t="s">
        <v>13</v>
      </c>
      <c r="C28" s="21">
        <f t="shared" ref="C28:H28" si="5">SUM(C29)</f>
        <v>0</v>
      </c>
      <c r="D28" s="21">
        <f t="shared" si="5"/>
        <v>0</v>
      </c>
      <c r="E28" s="21">
        <f t="shared" si="5"/>
        <v>3000</v>
      </c>
      <c r="F28" s="21">
        <f t="shared" si="5"/>
        <v>0</v>
      </c>
      <c r="G28" s="21">
        <f t="shared" si="5"/>
        <v>3000</v>
      </c>
      <c r="H28" s="21">
        <f t="shared" si="5"/>
        <v>522000</v>
      </c>
      <c r="I28" s="21">
        <f>IF(H28=0,0,H28-G28)</f>
        <v>519000</v>
      </c>
    </row>
    <row r="29" spans="1:9" x14ac:dyDescent="0.2">
      <c r="A29" s="22" t="s">
        <v>64</v>
      </c>
      <c r="B29" s="23" t="s">
        <v>13</v>
      </c>
      <c r="C29" s="24"/>
      <c r="D29" s="24"/>
      <c r="E29" s="21">
        <f>SUM('VAL YHT:VAPERUSO'!E29)</f>
        <v>3000</v>
      </c>
      <c r="F29" s="21">
        <f>SUM('VAL YHT:VAPERUSO'!F29)</f>
        <v>0</v>
      </c>
      <c r="G29" s="21">
        <f>SUM('VAL YHT:VAPERUSO'!G29)</f>
        <v>3000</v>
      </c>
      <c r="H29" s="21">
        <f>SUM('VAL YHT:VAPERUSO'!H29)</f>
        <v>522000</v>
      </c>
      <c r="I29" s="21">
        <f>IF(H29="","",H29-G29)</f>
        <v>519000</v>
      </c>
    </row>
    <row r="30" spans="1:9" x14ac:dyDescent="0.2">
      <c r="A30" s="22"/>
      <c r="B30" s="26" t="s">
        <v>46</v>
      </c>
      <c r="C30" s="24"/>
      <c r="D30" s="24"/>
      <c r="E30" s="24"/>
      <c r="F30" s="37"/>
      <c r="G30" s="37"/>
      <c r="H30" s="37"/>
      <c r="I30" s="37"/>
    </row>
    <row r="31" spans="1:9" ht="15" x14ac:dyDescent="0.25">
      <c r="A31" s="35"/>
      <c r="B31" s="27" t="s">
        <v>14</v>
      </c>
      <c r="C31" s="28">
        <f t="shared" ref="C31:H31" si="6">C28+C25+C22+C14+C8</f>
        <v>0</v>
      </c>
      <c r="D31" s="28">
        <f t="shared" si="6"/>
        <v>0</v>
      </c>
      <c r="E31" s="28">
        <f t="shared" si="6"/>
        <v>18653974</v>
      </c>
      <c r="F31" s="28">
        <f t="shared" si="6"/>
        <v>1769000</v>
      </c>
      <c r="G31" s="28">
        <f t="shared" si="6"/>
        <v>20422974</v>
      </c>
      <c r="H31" s="28">
        <f t="shared" si="6"/>
        <v>21016851</v>
      </c>
      <c r="I31" s="28">
        <f>IF(H31=0,0,H31-G31)</f>
        <v>593877</v>
      </c>
    </row>
    <row r="32" spans="1:9" x14ac:dyDescent="0.2">
      <c r="A32" s="22"/>
      <c r="B32" s="26" t="s">
        <v>46</v>
      </c>
      <c r="C32" s="24"/>
      <c r="D32" s="24"/>
      <c r="E32" s="24"/>
      <c r="F32" s="24"/>
      <c r="G32" s="24"/>
      <c r="H32" s="24"/>
      <c r="I32" s="24"/>
    </row>
    <row r="33" spans="1:9" x14ac:dyDescent="0.2">
      <c r="A33" s="25"/>
      <c r="B33" s="3" t="s">
        <v>15</v>
      </c>
      <c r="C33" s="21">
        <f t="shared" ref="C33:H33" si="7">SUM(C34)</f>
        <v>0</v>
      </c>
      <c r="D33" s="21">
        <f t="shared" si="7"/>
        <v>0</v>
      </c>
      <c r="E33" s="21">
        <f t="shared" si="7"/>
        <v>0</v>
      </c>
      <c r="F33" s="21">
        <f t="shared" si="7"/>
        <v>0</v>
      </c>
      <c r="G33" s="21">
        <f t="shared" si="7"/>
        <v>0</v>
      </c>
      <c r="H33" s="21">
        <f t="shared" si="7"/>
        <v>0</v>
      </c>
      <c r="I33" s="21">
        <f>IF(H33=0,0,H33-G33)</f>
        <v>0</v>
      </c>
    </row>
    <row r="34" spans="1:9" x14ac:dyDescent="0.2">
      <c r="A34" s="22" t="s">
        <v>65</v>
      </c>
      <c r="B34" s="23" t="s">
        <v>15</v>
      </c>
      <c r="C34" s="24"/>
      <c r="D34" s="24"/>
      <c r="E34" s="21">
        <f>SUM('VAL YHT:VAPERUSO'!E34)</f>
        <v>0</v>
      </c>
      <c r="F34" s="21">
        <f>SUM('VAL YHT:VAPERUSO'!F34)</f>
        <v>0</v>
      </c>
      <c r="G34" s="21">
        <f>SUM('VAL YHT:VAPERUSO'!G34)</f>
        <v>0</v>
      </c>
      <c r="H34" s="21">
        <f>SUM('VAL YHT:VAPERUSO'!H34)</f>
        <v>0</v>
      </c>
      <c r="I34" s="21">
        <f>IF(H34="","",H34-G34)</f>
        <v>0</v>
      </c>
    </row>
    <row r="35" spans="1:9" x14ac:dyDescent="0.2">
      <c r="A35" s="22"/>
      <c r="B35" s="26" t="s">
        <v>46</v>
      </c>
      <c r="C35" s="24"/>
      <c r="D35" s="24"/>
      <c r="E35" s="24"/>
      <c r="F35" s="37"/>
      <c r="G35" s="37"/>
      <c r="H35" s="37"/>
      <c r="I35" s="37"/>
    </row>
    <row r="36" spans="1:9" ht="15" x14ac:dyDescent="0.25">
      <c r="A36" s="35"/>
      <c r="B36" s="27" t="s">
        <v>16</v>
      </c>
      <c r="C36" s="28"/>
      <c r="D36" s="28"/>
      <c r="E36" s="28"/>
      <c r="F36" s="28"/>
      <c r="G36" s="28"/>
      <c r="H36" s="28"/>
      <c r="I36" s="28"/>
    </row>
    <row r="37" spans="1:9" ht="15" x14ac:dyDescent="0.25">
      <c r="A37" s="22"/>
      <c r="B37" s="7"/>
      <c r="C37" s="33"/>
      <c r="D37" s="33"/>
      <c r="E37" s="33"/>
      <c r="F37" s="33"/>
      <c r="G37" s="33"/>
      <c r="H37" s="33"/>
      <c r="I37" s="33"/>
    </row>
    <row r="38" spans="1:9" x14ac:dyDescent="0.2">
      <c r="A38" s="25"/>
      <c r="B38" s="29" t="s">
        <v>48</v>
      </c>
      <c r="C38" s="21">
        <f>SUM(C39:C41)-C42</f>
        <v>0</v>
      </c>
      <c r="D38" s="21">
        <f>SUM(D39:D42)</f>
        <v>0</v>
      </c>
      <c r="E38" s="21">
        <f>SUM(E39:E42)</f>
        <v>121743466</v>
      </c>
      <c r="F38" s="21">
        <f>SUM(F39:F42)</f>
        <v>2833000</v>
      </c>
      <c r="G38" s="21">
        <f>SUM(G39:G42)</f>
        <v>124576466</v>
      </c>
      <c r="H38" s="21">
        <f>SUM(H39:H42)</f>
        <v>125170705.33999999</v>
      </c>
      <c r="I38" s="21">
        <f>IF(H38=0,0,G38-H38)</f>
        <v>-594239.33999998868</v>
      </c>
    </row>
    <row r="39" spans="1:9" x14ac:dyDescent="0.2">
      <c r="A39" s="22" t="s">
        <v>66</v>
      </c>
      <c r="B39" s="23" t="s">
        <v>17</v>
      </c>
      <c r="C39" s="24"/>
      <c r="D39" s="24"/>
      <c r="E39" s="21">
        <f>SUM('VAL YHT:VAPERUSO'!E39)</f>
        <v>95431930</v>
      </c>
      <c r="F39" s="21">
        <f>SUM('VAL YHT:VAPERUSO'!F39)</f>
        <v>2312464</v>
      </c>
      <c r="G39" s="21">
        <f>SUM('VAL YHT:VAPERUSO'!G39)</f>
        <v>97744394</v>
      </c>
      <c r="H39" s="21">
        <f>SUM('VAL YHT:VAPERUSO'!H39)</f>
        <v>100054379</v>
      </c>
      <c r="I39" s="21">
        <f>IF(H39="","",G39-H39)</f>
        <v>-2309985</v>
      </c>
    </row>
    <row r="40" spans="1:9" x14ac:dyDescent="0.2">
      <c r="A40" s="22" t="s">
        <v>67</v>
      </c>
      <c r="B40" s="23" t="s">
        <v>18</v>
      </c>
      <c r="C40" s="24">
        <f>C39*15.6%</f>
        <v>0</v>
      </c>
      <c r="D40" s="24"/>
      <c r="E40" s="21">
        <f>SUM('VAL YHT:VAPERUSO'!E40)</f>
        <v>21650856</v>
      </c>
      <c r="F40" s="21">
        <f>SUM('VAL YHT:VAPERUSO'!F40)</f>
        <v>378089</v>
      </c>
      <c r="G40" s="21">
        <f>SUM('VAL YHT:VAPERUSO'!G40)</f>
        <v>22028945</v>
      </c>
      <c r="H40" s="21">
        <f>SUM('VAL YHT:VAPERUSO'!H40)</f>
        <v>21830150.039999999</v>
      </c>
      <c r="I40" s="21">
        <f>IF(H40="","",G40-H40)</f>
        <v>198794.96000000089</v>
      </c>
    </row>
    <row r="41" spans="1:9" x14ac:dyDescent="0.2">
      <c r="A41" s="22" t="s">
        <v>68</v>
      </c>
      <c r="B41" s="23" t="s">
        <v>19</v>
      </c>
      <c r="C41" s="24">
        <f>C39*6.29%</f>
        <v>0</v>
      </c>
      <c r="D41" s="24"/>
      <c r="E41" s="21">
        <f>SUM('VAL YHT:VAPERUSO'!E41)</f>
        <v>5871635</v>
      </c>
      <c r="F41" s="21">
        <f>SUM('VAL YHT:VAPERUSO'!F41)</f>
        <v>142447</v>
      </c>
      <c r="G41" s="21">
        <f>SUM('VAL YHT:VAPERUSO'!G41)</f>
        <v>6014082</v>
      </c>
      <c r="H41" s="21">
        <f>SUM('VAL YHT:VAPERUSO'!H41)</f>
        <v>5959176.2999999998</v>
      </c>
      <c r="I41" s="21">
        <f>IF(H41="","",G41-H41)</f>
        <v>54905.700000000186</v>
      </c>
    </row>
    <row r="42" spans="1:9" x14ac:dyDescent="0.2">
      <c r="A42" s="22" t="s">
        <v>69</v>
      </c>
      <c r="B42" s="23" t="s">
        <v>20</v>
      </c>
      <c r="C42" s="24"/>
      <c r="D42" s="24"/>
      <c r="E42" s="21">
        <f>SUM('VAL YHT:VAPERUSO'!E42)</f>
        <v>-1210955</v>
      </c>
      <c r="F42" s="21">
        <f>SUM('VAL YHT:VAPERUSO'!F42)</f>
        <v>0</v>
      </c>
      <c r="G42" s="21">
        <f>SUM('VAL YHT:VAPERUSO'!G42)</f>
        <v>-1210955</v>
      </c>
      <c r="H42" s="21">
        <f>SUM('VAL YHT:VAPERUSO'!H42)</f>
        <v>-2673000</v>
      </c>
      <c r="I42" s="21">
        <f>IF(H42="","",G42-H42)</f>
        <v>1462045</v>
      </c>
    </row>
    <row r="43" spans="1:9" x14ac:dyDescent="0.2">
      <c r="A43" s="22"/>
      <c r="B43" s="23"/>
      <c r="C43" s="24"/>
      <c r="D43" s="24"/>
      <c r="E43" s="24"/>
      <c r="F43" s="24"/>
      <c r="G43" s="24"/>
      <c r="H43" s="24"/>
      <c r="I43" s="24"/>
    </row>
    <row r="44" spans="1:9" x14ac:dyDescent="0.2">
      <c r="A44" s="25"/>
      <c r="B44" s="29" t="s">
        <v>49</v>
      </c>
      <c r="C44" s="21">
        <f t="shared" ref="C44:H44" si="8">SUM(C45:C46)</f>
        <v>0</v>
      </c>
      <c r="D44" s="21">
        <f t="shared" si="8"/>
        <v>0</v>
      </c>
      <c r="E44" s="21">
        <f t="shared" si="8"/>
        <v>40703618</v>
      </c>
      <c r="F44" s="21">
        <f t="shared" si="8"/>
        <v>980000</v>
      </c>
      <c r="G44" s="21">
        <f t="shared" si="8"/>
        <v>41683618</v>
      </c>
      <c r="H44" s="21">
        <f t="shared" si="8"/>
        <v>42299040.519999996</v>
      </c>
      <c r="I44" s="21">
        <f>IF(H44=0,0,G44-H44)</f>
        <v>-615422.51999999583</v>
      </c>
    </row>
    <row r="45" spans="1:9" x14ac:dyDescent="0.2">
      <c r="A45" s="22" t="s">
        <v>70</v>
      </c>
      <c r="B45" s="23" t="s">
        <v>21</v>
      </c>
      <c r="C45" s="24"/>
      <c r="D45" s="24"/>
      <c r="E45" s="21">
        <f>SUM('VAL YHT:VAPERUSO'!E45)</f>
        <v>13538274</v>
      </c>
      <c r="F45" s="21">
        <f>SUM('VAL YHT:VAPERUSO'!F45)</f>
        <v>684164</v>
      </c>
      <c r="G45" s="21">
        <f>SUM('VAL YHT:VAPERUSO'!G45)</f>
        <v>14222438</v>
      </c>
      <c r="H45" s="21">
        <f>SUM('VAL YHT:VAPERUSO'!H45)</f>
        <v>15148537</v>
      </c>
      <c r="I45" s="21">
        <f>IF(H45="","",G45-H45)</f>
        <v>-926099</v>
      </c>
    </row>
    <row r="46" spans="1:9" x14ac:dyDescent="0.2">
      <c r="A46" s="22" t="s">
        <v>71</v>
      </c>
      <c r="B46" s="23" t="s">
        <v>22</v>
      </c>
      <c r="C46" s="24"/>
      <c r="D46" s="24"/>
      <c r="E46" s="21">
        <f>SUM('VAL YHT:VAPERUSO'!E46)</f>
        <v>27165344</v>
      </c>
      <c r="F46" s="21">
        <f>SUM('VAL YHT:VAPERUSO'!F46)</f>
        <v>295836</v>
      </c>
      <c r="G46" s="21">
        <f>SUM('VAL YHT:VAPERUSO'!G46)</f>
        <v>27461180</v>
      </c>
      <c r="H46" s="21">
        <f>SUM('VAL YHT:VAPERUSO'!H46)</f>
        <v>27150503.52</v>
      </c>
      <c r="I46" s="21">
        <f>IF(H46="","",G46-H46)</f>
        <v>310676.48000000045</v>
      </c>
    </row>
    <row r="47" spans="1:9" x14ac:dyDescent="0.2">
      <c r="A47" s="22"/>
      <c r="B47" s="23"/>
      <c r="C47" s="24"/>
      <c r="D47" s="24"/>
      <c r="E47" s="24"/>
      <c r="F47" s="24"/>
      <c r="G47" s="24"/>
      <c r="H47" s="24"/>
      <c r="I47" s="24"/>
    </row>
    <row r="48" spans="1:9" x14ac:dyDescent="0.2">
      <c r="A48" s="25"/>
      <c r="B48" s="29" t="s">
        <v>50</v>
      </c>
      <c r="C48" s="21">
        <f t="shared" ref="C48:H48" si="9">SUM(C49:C50)</f>
        <v>0</v>
      </c>
      <c r="D48" s="21">
        <f t="shared" si="9"/>
        <v>0</v>
      </c>
      <c r="E48" s="21">
        <f t="shared" si="9"/>
        <v>4941134</v>
      </c>
      <c r="F48" s="21">
        <f t="shared" si="9"/>
        <v>0</v>
      </c>
      <c r="G48" s="21">
        <f t="shared" si="9"/>
        <v>4941134</v>
      </c>
      <c r="H48" s="21">
        <f t="shared" si="9"/>
        <v>4832940</v>
      </c>
      <c r="I48" s="21">
        <f>IF(H48=0,0,G48-H48)</f>
        <v>108194</v>
      </c>
    </row>
    <row r="49" spans="1:9" x14ac:dyDescent="0.2">
      <c r="A49" s="22" t="s">
        <v>72</v>
      </c>
      <c r="B49" s="23" t="s">
        <v>23</v>
      </c>
      <c r="C49" s="24"/>
      <c r="D49" s="24"/>
      <c r="E49" s="21">
        <f>SUM('VAL YHT:VAPERUSO'!E49)</f>
        <v>4941134</v>
      </c>
      <c r="F49" s="21">
        <f>SUM('VAL YHT:VAPERUSO'!F49)</f>
        <v>0</v>
      </c>
      <c r="G49" s="21">
        <f>SUM('VAL YHT:VAPERUSO'!G49)</f>
        <v>4941134</v>
      </c>
      <c r="H49" s="21">
        <f>SUM('VAL YHT:VAPERUSO'!H49)</f>
        <v>4832940</v>
      </c>
      <c r="I49" s="21">
        <f>IF(H49="","",G49-H49)</f>
        <v>108194</v>
      </c>
    </row>
    <row r="50" spans="1:9" x14ac:dyDescent="0.2">
      <c r="A50" s="22" t="s">
        <v>73</v>
      </c>
      <c r="B50" s="23" t="s">
        <v>24</v>
      </c>
      <c r="C50" s="24"/>
      <c r="D50" s="24"/>
      <c r="E50" s="21">
        <f>SUM('VAL YHT:VAPERUSO'!E50)</f>
        <v>0</v>
      </c>
      <c r="F50" s="21">
        <f>SUM('VAL YHT:VAPERUSO'!F50)</f>
        <v>0</v>
      </c>
      <c r="G50" s="21">
        <f>SUM('VAL YHT:VAPERUSO'!G50)</f>
        <v>0</v>
      </c>
      <c r="H50" s="21">
        <f>SUM('VAL YHT:VAPERUSO'!H50)</f>
        <v>0</v>
      </c>
      <c r="I50" s="21">
        <f>IF(H50="","",G50-H50)</f>
        <v>0</v>
      </c>
    </row>
    <row r="51" spans="1:9" x14ac:dyDescent="0.2">
      <c r="A51" s="22"/>
      <c r="B51" s="23"/>
      <c r="C51" s="24"/>
      <c r="D51" s="24"/>
      <c r="E51" s="24"/>
      <c r="F51" s="24"/>
      <c r="G51" s="24"/>
      <c r="H51" s="24"/>
      <c r="I51" s="24"/>
    </row>
    <row r="52" spans="1:9" x14ac:dyDescent="0.2">
      <c r="A52" s="25"/>
      <c r="B52" s="29" t="s">
        <v>25</v>
      </c>
      <c r="C52" s="21">
        <f t="shared" ref="C52:H52" si="10">SUM(C53:C55)</f>
        <v>0</v>
      </c>
      <c r="D52" s="21">
        <f t="shared" si="10"/>
        <v>0</v>
      </c>
      <c r="E52" s="21">
        <f t="shared" si="10"/>
        <v>13023000</v>
      </c>
      <c r="F52" s="21">
        <f t="shared" si="10"/>
        <v>0</v>
      </c>
      <c r="G52" s="21">
        <f t="shared" si="10"/>
        <v>13023000</v>
      </c>
      <c r="H52" s="21">
        <f t="shared" si="10"/>
        <v>13018650</v>
      </c>
      <c r="I52" s="21">
        <f>IF(H52=0,0,G52-H52)</f>
        <v>4350</v>
      </c>
    </row>
    <row r="53" spans="1:9" x14ac:dyDescent="0.2">
      <c r="A53" s="22" t="s">
        <v>74</v>
      </c>
      <c r="B53" s="23" t="s">
        <v>26</v>
      </c>
      <c r="C53" s="24"/>
      <c r="D53" s="24"/>
      <c r="E53" s="21">
        <f>SUM('VAL YHT:VAPERUSO'!E53)</f>
        <v>13023000</v>
      </c>
      <c r="F53" s="21">
        <f>SUM('VAL YHT:VAPERUSO'!F53)</f>
        <v>0</v>
      </c>
      <c r="G53" s="21">
        <f>SUM('VAL YHT:VAPERUSO'!G53)</f>
        <v>13023000</v>
      </c>
      <c r="H53" s="21">
        <f>SUM('VAL YHT:VAPERUSO'!H53)</f>
        <v>13018500</v>
      </c>
      <c r="I53" s="21">
        <f>IF(H53="","",G53-H53)</f>
        <v>4500</v>
      </c>
    </row>
    <row r="54" spans="1:9" x14ac:dyDescent="0.2">
      <c r="A54" s="22" t="s">
        <v>75</v>
      </c>
      <c r="B54" s="23" t="s">
        <v>27</v>
      </c>
      <c r="C54" s="24"/>
      <c r="D54" s="24"/>
      <c r="E54" s="21">
        <f>SUM('VAL YHT:VAPERUSO'!E54)</f>
        <v>0</v>
      </c>
      <c r="F54" s="21">
        <f>SUM('VAL YHT:VAPERUSO'!F54)</f>
        <v>0</v>
      </c>
      <c r="G54" s="21">
        <f>SUM('VAL YHT:VAPERUSO'!G54)</f>
        <v>0</v>
      </c>
      <c r="H54" s="21">
        <f>SUM('VAL YHT:VAPERUSO'!H54)</f>
        <v>150</v>
      </c>
      <c r="I54" s="21">
        <f>IF(H54="","",G54-H54)</f>
        <v>-150</v>
      </c>
    </row>
    <row r="55" spans="1:9" x14ac:dyDescent="0.2">
      <c r="A55" s="22" t="s">
        <v>76</v>
      </c>
      <c r="B55" s="23" t="s">
        <v>28</v>
      </c>
      <c r="C55" s="24"/>
      <c r="D55" s="24"/>
      <c r="E55" s="21">
        <f>SUM('VAL YHT:VAPERUSO'!E55)</f>
        <v>0</v>
      </c>
      <c r="F55" s="21">
        <f>SUM('VAL YHT:VAPERUSO'!F55)</f>
        <v>0</v>
      </c>
      <c r="G55" s="21">
        <f>SUM('VAL YHT:VAPERUSO'!G55)</f>
        <v>0</v>
      </c>
      <c r="H55" s="21">
        <f>SUM('VAL YHT:VAPERUSO'!H55)</f>
        <v>0</v>
      </c>
      <c r="I55" s="21">
        <f>IF(H55="","",G55-H55)</f>
        <v>0</v>
      </c>
    </row>
    <row r="56" spans="1:9" x14ac:dyDescent="0.2">
      <c r="A56" s="22"/>
      <c r="B56" s="23"/>
      <c r="C56" s="24"/>
      <c r="D56" s="24"/>
      <c r="E56" s="24"/>
      <c r="F56" s="24"/>
      <c r="G56" s="24"/>
      <c r="H56" s="24"/>
      <c r="I56" s="24"/>
    </row>
    <row r="57" spans="1:9" x14ac:dyDescent="0.2">
      <c r="A57" s="25"/>
      <c r="B57" s="29" t="s">
        <v>29</v>
      </c>
      <c r="C57" s="21">
        <f t="shared" ref="C57:H57" si="11">SUM(C58:C59)</f>
        <v>0</v>
      </c>
      <c r="D57" s="21">
        <f t="shared" si="11"/>
        <v>0</v>
      </c>
      <c r="E57" s="21">
        <f t="shared" si="11"/>
        <v>32790805</v>
      </c>
      <c r="F57" s="21">
        <f t="shared" si="11"/>
        <v>0</v>
      </c>
      <c r="G57" s="21">
        <f t="shared" si="11"/>
        <v>32790805</v>
      </c>
      <c r="H57" s="21">
        <f t="shared" si="11"/>
        <v>33171768.960000001</v>
      </c>
      <c r="I57" s="21">
        <f>IF(H57=0,0,G57-H57)</f>
        <v>-380963.96000000089</v>
      </c>
    </row>
    <row r="58" spans="1:9" x14ac:dyDescent="0.2">
      <c r="A58" s="22" t="s">
        <v>77</v>
      </c>
      <c r="B58" s="23" t="s">
        <v>30</v>
      </c>
      <c r="C58" s="24"/>
      <c r="D58" s="24"/>
      <c r="E58" s="21">
        <f>SUM('VAL YHT:VAPERUSO'!E58)</f>
        <v>32374686</v>
      </c>
      <c r="F58" s="21">
        <f>SUM('VAL YHT:VAPERUSO'!F58)</f>
        <v>0</v>
      </c>
      <c r="G58" s="21">
        <f>SUM('VAL YHT:VAPERUSO'!G58)</f>
        <v>32374686</v>
      </c>
      <c r="H58" s="21">
        <f>SUM('VAL YHT:VAPERUSO'!H58)</f>
        <v>32315724.960000001</v>
      </c>
      <c r="I58" s="21">
        <f>IF(H58="","",G58-H58)</f>
        <v>58961.039999999106</v>
      </c>
    </row>
    <row r="59" spans="1:9" x14ac:dyDescent="0.2">
      <c r="A59" s="22" t="s">
        <v>78</v>
      </c>
      <c r="B59" s="23" t="s">
        <v>31</v>
      </c>
      <c r="C59" s="24"/>
      <c r="D59" s="24"/>
      <c r="E59" s="21">
        <f>SUM('VAL YHT:VAPERUSO'!E59)</f>
        <v>416119</v>
      </c>
      <c r="F59" s="21">
        <f>SUM('VAL YHT:VAPERUSO'!F59)</f>
        <v>0</v>
      </c>
      <c r="G59" s="21">
        <f>SUM('VAL YHT:VAPERUSO'!G59)</f>
        <v>416119</v>
      </c>
      <c r="H59" s="21">
        <f>SUM('VAL YHT:VAPERUSO'!H59)</f>
        <v>856044</v>
      </c>
      <c r="I59" s="21">
        <f>IF(H59="","",G59-H59)</f>
        <v>-439925</v>
      </c>
    </row>
    <row r="60" spans="1:9" x14ac:dyDescent="0.2">
      <c r="A60" s="22"/>
      <c r="B60" s="26" t="s">
        <v>46</v>
      </c>
      <c r="C60" s="24"/>
      <c r="D60" s="24"/>
      <c r="E60" s="24"/>
      <c r="F60" s="37"/>
      <c r="G60" s="37"/>
      <c r="H60" s="37"/>
      <c r="I60" s="37"/>
    </row>
    <row r="61" spans="1:9" ht="15" x14ac:dyDescent="0.25">
      <c r="A61" s="35"/>
      <c r="B61" s="27" t="s">
        <v>32</v>
      </c>
      <c r="C61" s="28">
        <f t="shared" ref="C61:H61" si="12">C57+C52+C48+C44+C38</f>
        <v>0</v>
      </c>
      <c r="D61" s="28">
        <f t="shared" si="12"/>
        <v>0</v>
      </c>
      <c r="E61" s="28">
        <f t="shared" si="12"/>
        <v>213202023</v>
      </c>
      <c r="F61" s="28">
        <f t="shared" si="12"/>
        <v>3813000</v>
      </c>
      <c r="G61" s="28">
        <f t="shared" si="12"/>
        <v>217015023</v>
      </c>
      <c r="H61" s="28">
        <f t="shared" si="12"/>
        <v>218493104.81999999</v>
      </c>
      <c r="I61" s="28">
        <f>IF(H61=0,0,G61-H61)</f>
        <v>-1478081.8199999928</v>
      </c>
    </row>
    <row r="62" spans="1:9" x14ac:dyDescent="0.2">
      <c r="A62" s="22"/>
      <c r="B62" s="4" t="s">
        <v>46</v>
      </c>
      <c r="C62" s="24"/>
      <c r="D62" s="24"/>
      <c r="E62" s="24"/>
      <c r="F62" s="24"/>
      <c r="G62" s="24"/>
      <c r="H62" s="24"/>
      <c r="I62" s="24"/>
    </row>
    <row r="63" spans="1:9" ht="15" x14ac:dyDescent="0.25">
      <c r="A63" s="35"/>
      <c r="B63" s="27" t="s">
        <v>33</v>
      </c>
      <c r="C63" s="28">
        <f t="shared" ref="C63:H63" si="13">C31+C33-C61</f>
        <v>0</v>
      </c>
      <c r="D63" s="28">
        <f t="shared" si="13"/>
        <v>0</v>
      </c>
      <c r="E63" s="28">
        <f t="shared" si="13"/>
        <v>-194548049</v>
      </c>
      <c r="F63" s="28">
        <f t="shared" si="13"/>
        <v>-2044000</v>
      </c>
      <c r="G63" s="28">
        <f t="shared" si="13"/>
        <v>-196592049</v>
      </c>
      <c r="H63" s="28">
        <f t="shared" si="13"/>
        <v>-197476253.81999999</v>
      </c>
      <c r="I63" s="28">
        <f>+I31+I61</f>
        <v>-884204.81999999285</v>
      </c>
    </row>
    <row r="64" spans="1:9" x14ac:dyDescent="0.2">
      <c r="A64" s="22"/>
      <c r="B64" s="26" t="s">
        <v>46</v>
      </c>
      <c r="C64" s="24"/>
      <c r="D64" s="24"/>
      <c r="E64" s="24"/>
      <c r="F64" s="24"/>
      <c r="G64" s="24"/>
      <c r="H64" s="24"/>
      <c r="I64" s="24"/>
    </row>
    <row r="65" spans="1:9" x14ac:dyDescent="0.2">
      <c r="A65" s="25"/>
      <c r="B65" s="29" t="s">
        <v>34</v>
      </c>
      <c r="C65" s="21">
        <f t="shared" ref="C65:H65" si="14">SUM(C66:C68)</f>
        <v>0</v>
      </c>
      <c r="D65" s="21">
        <f t="shared" si="14"/>
        <v>0</v>
      </c>
      <c r="E65" s="21">
        <f t="shared" si="14"/>
        <v>425763</v>
      </c>
      <c r="F65" s="21">
        <f t="shared" si="14"/>
        <v>0</v>
      </c>
      <c r="G65" s="21">
        <f t="shared" si="14"/>
        <v>425763</v>
      </c>
      <c r="H65" s="21">
        <f t="shared" si="14"/>
        <v>0</v>
      </c>
      <c r="I65" s="21">
        <f>IF(H65=0,0,G65-H65)</f>
        <v>0</v>
      </c>
    </row>
    <row r="66" spans="1:9" x14ac:dyDescent="0.2">
      <c r="A66" s="22" t="s">
        <v>79</v>
      </c>
      <c r="B66" s="23" t="s">
        <v>35</v>
      </c>
      <c r="C66" s="24"/>
      <c r="D66" s="24"/>
      <c r="E66" s="21">
        <f>SUM('VAL YHT:VAPERUSO'!E66)</f>
        <v>425763</v>
      </c>
      <c r="F66" s="21">
        <f>SUM('VAL YHT:VAPERUSO'!F66)</f>
        <v>0</v>
      </c>
      <c r="G66" s="21">
        <f>SUM('VAL YHT:VAPERUSO'!G66)</f>
        <v>425763</v>
      </c>
      <c r="H66" s="21">
        <f>SUM('VAL YHT:VAPERUSO'!H66)</f>
        <v>0</v>
      </c>
      <c r="I66" s="21">
        <f>IF(H66="","",G66-H66)</f>
        <v>425763</v>
      </c>
    </row>
    <row r="67" spans="1:9" x14ac:dyDescent="0.2">
      <c r="A67" s="22" t="s">
        <v>80</v>
      </c>
      <c r="B67" s="23" t="s">
        <v>36</v>
      </c>
      <c r="C67" s="24"/>
      <c r="D67" s="24"/>
      <c r="E67" s="21">
        <f>SUM('VAL YHT:VAPERUSO'!E67)</f>
        <v>0</v>
      </c>
      <c r="F67" s="21">
        <f>SUM('VAL YHT:VAPERUSO'!F67)</f>
        <v>0</v>
      </c>
      <c r="G67" s="21">
        <f>SUM('VAL YHT:VAPERUSO'!G67)</f>
        <v>0</v>
      </c>
      <c r="H67" s="21">
        <f>SUM('VAL YHT:VAPERUSO'!H67)</f>
        <v>0</v>
      </c>
      <c r="I67" s="21">
        <f>IF(H67="","",G67-H67)</f>
        <v>0</v>
      </c>
    </row>
    <row r="68" spans="1:9" x14ac:dyDescent="0.2">
      <c r="A68" s="22" t="s">
        <v>81</v>
      </c>
      <c r="B68" s="23" t="s">
        <v>37</v>
      </c>
      <c r="C68" s="24"/>
      <c r="D68" s="24"/>
      <c r="E68" s="21">
        <f>SUM('VAL YHT:VAPERUSO'!E68)</f>
        <v>0</v>
      </c>
      <c r="F68" s="21">
        <f>SUM('VAL YHT:VAPERUSO'!F68)</f>
        <v>0</v>
      </c>
      <c r="G68" s="21">
        <f>SUM('VAL YHT:VAPERUSO'!G68)</f>
        <v>0</v>
      </c>
      <c r="H68" s="21">
        <f>SUM('VAL YHT:VAPERUSO'!H68)</f>
        <v>0</v>
      </c>
      <c r="I68" s="21">
        <f>IF(H68="","",G68-H68)</f>
        <v>0</v>
      </c>
    </row>
    <row r="69" spans="1:9" x14ac:dyDescent="0.2">
      <c r="A69" s="22"/>
      <c r="B69" s="1" t="s">
        <v>46</v>
      </c>
      <c r="C69" s="24"/>
      <c r="D69" s="24"/>
      <c r="E69" s="24"/>
      <c r="F69" s="37"/>
      <c r="G69" s="37"/>
      <c r="H69" s="37"/>
      <c r="I69" s="37"/>
    </row>
    <row r="70" spans="1:9" x14ac:dyDescent="0.2">
      <c r="A70" s="25"/>
      <c r="B70" s="29" t="s">
        <v>38</v>
      </c>
      <c r="C70" s="21">
        <f>SUM(C71:C72)</f>
        <v>0</v>
      </c>
      <c r="D70" s="21">
        <f>SUM(D71:D72)</f>
        <v>0</v>
      </c>
      <c r="E70" s="21">
        <f>E71-E72</f>
        <v>0</v>
      </c>
      <c r="F70" s="21">
        <f>F71-F72</f>
        <v>0</v>
      </c>
      <c r="G70" s="21">
        <f>G71-G72</f>
        <v>0</v>
      </c>
      <c r="H70" s="21">
        <f>H71-H72</f>
        <v>0</v>
      </c>
      <c r="I70" s="21">
        <f>IF(H70=0,0,H70-G70)</f>
        <v>0</v>
      </c>
    </row>
    <row r="71" spans="1:9" x14ac:dyDescent="0.2">
      <c r="A71" s="22" t="s">
        <v>82</v>
      </c>
      <c r="B71" s="23" t="s">
        <v>39</v>
      </c>
      <c r="C71" s="24"/>
      <c r="D71" s="24"/>
      <c r="E71" s="21">
        <f>SUM('VAL YHT:VAPERUSO'!E71)</f>
        <v>0</v>
      </c>
      <c r="F71" s="21">
        <f>SUM('VAL YHT:VAPERUSO'!F71)</f>
        <v>0</v>
      </c>
      <c r="G71" s="21">
        <f>SUM('VAL YHT:VAPERUSO'!G71)</f>
        <v>0</v>
      </c>
      <c r="H71" s="21">
        <f>SUM('VAL YHT:VAPERUSO'!H71)</f>
        <v>0</v>
      </c>
      <c r="I71" s="21">
        <f>IF(H71="","",H71-G71)</f>
        <v>0</v>
      </c>
    </row>
    <row r="72" spans="1:9" x14ac:dyDescent="0.2">
      <c r="A72" s="22" t="s">
        <v>83</v>
      </c>
      <c r="B72" s="23" t="s">
        <v>40</v>
      </c>
      <c r="C72" s="24"/>
      <c r="D72" s="24"/>
      <c r="E72" s="21">
        <f>SUM('VAL YHT:VAPERUSO'!E72)</f>
        <v>0</v>
      </c>
      <c r="F72" s="21">
        <f>SUM('VAL YHT:VAPERUSO'!F72)</f>
        <v>0</v>
      </c>
      <c r="G72" s="21">
        <f>SUM('VAL YHT:VAPERUSO'!G72)</f>
        <v>0</v>
      </c>
      <c r="H72" s="21">
        <f>SUM('VAL YHT:VAPERUSO'!H72)</f>
        <v>0</v>
      </c>
      <c r="I72" s="21">
        <f>IF(H72="","",G72-H72)</f>
        <v>0</v>
      </c>
    </row>
    <row r="73" spans="1:9" x14ac:dyDescent="0.2">
      <c r="A73" s="22"/>
      <c r="B73" s="26" t="s">
        <v>46</v>
      </c>
      <c r="C73" s="24"/>
      <c r="D73" s="30"/>
      <c r="E73" s="24"/>
      <c r="F73" s="37"/>
      <c r="G73" s="37"/>
      <c r="H73" s="37"/>
      <c r="I73" s="37"/>
    </row>
    <row r="74" spans="1:9" x14ac:dyDescent="0.2">
      <c r="A74" s="25"/>
      <c r="B74" s="29" t="s">
        <v>41</v>
      </c>
      <c r="C74" s="21">
        <f t="shared" ref="C74:H74" si="15">SUM(C75:C77)</f>
        <v>0</v>
      </c>
      <c r="D74" s="21">
        <f t="shared" si="15"/>
        <v>0</v>
      </c>
      <c r="E74" s="21">
        <f t="shared" si="15"/>
        <v>0</v>
      </c>
      <c r="F74" s="21">
        <f t="shared" si="15"/>
        <v>0</v>
      </c>
      <c r="G74" s="21">
        <f t="shared" si="15"/>
        <v>0</v>
      </c>
      <c r="H74" s="21">
        <f t="shared" si="15"/>
        <v>0</v>
      </c>
      <c r="I74" s="21">
        <f>IF(H74=0,0,G74-H74)</f>
        <v>0</v>
      </c>
    </row>
    <row r="75" spans="1:9" x14ac:dyDescent="0.2">
      <c r="A75" s="22" t="s">
        <v>84</v>
      </c>
      <c r="B75" s="23" t="s">
        <v>42</v>
      </c>
      <c r="C75" s="24"/>
      <c r="D75" s="24"/>
      <c r="E75" s="21">
        <f>SUM('VAL YHT:VAPERUSO'!E75)</f>
        <v>0</v>
      </c>
      <c r="F75" s="21">
        <f>SUM('VAL YHT:VAPERUSO'!F75)</f>
        <v>0</v>
      </c>
      <c r="G75" s="21">
        <f>SUM('VAL YHT:VAPERUSO'!G75)</f>
        <v>0</v>
      </c>
      <c r="H75" s="21">
        <f>SUM('VAL YHT:VAPERUSO'!H75)</f>
        <v>0</v>
      </c>
      <c r="I75" s="21">
        <f>IF(H75="","",G75-H75)</f>
        <v>0</v>
      </c>
    </row>
    <row r="76" spans="1:9" x14ac:dyDescent="0.2">
      <c r="A76" s="22" t="s">
        <v>85</v>
      </c>
      <c r="B76" s="23" t="s">
        <v>43</v>
      </c>
      <c r="C76" s="24"/>
      <c r="D76" s="24"/>
      <c r="E76" s="21">
        <f>SUM('VAL YHT:VAPERUSO'!E76)</f>
        <v>0</v>
      </c>
      <c r="F76" s="21">
        <f>SUM('VAL YHT:VAPERUSO'!F76)</f>
        <v>0</v>
      </c>
      <c r="G76" s="21">
        <f>SUM('VAL YHT:VAPERUSO'!G76)</f>
        <v>0</v>
      </c>
      <c r="H76" s="21">
        <f>SUM('VAL YHT:VAPERUSO'!H76)</f>
        <v>0</v>
      </c>
      <c r="I76" s="21">
        <f>IF(H76="","",G76-H76)</f>
        <v>0</v>
      </c>
    </row>
    <row r="77" spans="1:9" x14ac:dyDescent="0.2">
      <c r="A77" s="22" t="s">
        <v>86</v>
      </c>
      <c r="B77" s="23" t="s">
        <v>44</v>
      </c>
      <c r="C77" s="24"/>
      <c r="D77" s="24"/>
      <c r="E77" s="21">
        <f>SUM('VAL YHT:VAPERUSO'!E77)</f>
        <v>0</v>
      </c>
      <c r="F77" s="21">
        <f>SUM('VAL YHT:VAPERUSO'!F77)</f>
        <v>0</v>
      </c>
      <c r="G77" s="21">
        <f>SUM('VAL YHT:VAPERUSO'!G77)</f>
        <v>0</v>
      </c>
      <c r="H77" s="21">
        <f>SUM('VAL YHT:VAPERUSO'!H77)</f>
        <v>0</v>
      </c>
      <c r="I77" s="21">
        <f>IF(H77="","",G77-H77)</f>
        <v>0</v>
      </c>
    </row>
    <row r="78" spans="1:9" x14ac:dyDescent="0.2">
      <c r="A78" s="31"/>
      <c r="B78" s="4" t="s">
        <v>46</v>
      </c>
      <c r="C78" s="24"/>
      <c r="D78" s="30"/>
      <c r="E78" s="24"/>
      <c r="F78" s="37"/>
      <c r="G78" s="37"/>
      <c r="H78" s="37"/>
      <c r="I78" s="37"/>
    </row>
    <row r="79" spans="1:9" ht="15" x14ac:dyDescent="0.25">
      <c r="A79" s="36"/>
      <c r="B79" s="27" t="s">
        <v>45</v>
      </c>
      <c r="C79" s="28">
        <f>C63-C65-C70-C74</f>
        <v>0</v>
      </c>
      <c r="D79" s="28">
        <f>D63-D65-D70-D74</f>
        <v>0</v>
      </c>
      <c r="E79" s="28">
        <f>E63-E65+E70-E74</f>
        <v>-194973812</v>
      </c>
      <c r="F79" s="28">
        <f>F63-F65+F70-F74</f>
        <v>-2044000</v>
      </c>
      <c r="G79" s="28">
        <f>G63-G65+G70-G74</f>
        <v>-197017812</v>
      </c>
      <c r="H79" s="28">
        <f>H63-H65+H70-H74</f>
        <v>-197476253.81999999</v>
      </c>
      <c r="I79" s="28">
        <f>I63-I65+I70-I74</f>
        <v>-884204.81999999285</v>
      </c>
    </row>
    <row r="82" spans="1:2" ht="15" x14ac:dyDescent="0.25">
      <c r="A82" s="42" t="s">
        <v>98</v>
      </c>
    </row>
    <row r="83" spans="1:2" x14ac:dyDescent="0.2">
      <c r="B83" s="43"/>
    </row>
    <row r="84" spans="1:2" x14ac:dyDescent="0.2">
      <c r="B84" s="44"/>
    </row>
    <row r="85" spans="1:2" x14ac:dyDescent="0.2">
      <c r="B85" s="44"/>
    </row>
    <row r="86" spans="1:2" x14ac:dyDescent="0.2">
      <c r="B86" s="44"/>
    </row>
    <row r="87" spans="1:2" x14ac:dyDescent="0.2">
      <c r="B87" s="44"/>
    </row>
    <row r="88" spans="1:2" x14ac:dyDescent="0.2">
      <c r="B88" s="44"/>
    </row>
    <row r="89" spans="1:2" x14ac:dyDescent="0.2">
      <c r="B89" s="44"/>
    </row>
    <row r="90" spans="1:2" x14ac:dyDescent="0.2">
      <c r="B90" s="44"/>
    </row>
    <row r="91" spans="1:2" x14ac:dyDescent="0.2">
      <c r="B91" s="44"/>
    </row>
    <row r="92" spans="1:2" x14ac:dyDescent="0.2">
      <c r="B92" s="44"/>
    </row>
    <row r="93" spans="1:2" x14ac:dyDescent="0.2">
      <c r="B93" s="44"/>
    </row>
    <row r="94" spans="1:2" x14ac:dyDescent="0.2">
      <c r="B94" s="44"/>
    </row>
    <row r="95" spans="1:2" x14ac:dyDescent="0.2">
      <c r="B95" s="44"/>
    </row>
  </sheetData>
  <phoneticPr fontId="7" type="noConversion"/>
  <conditionalFormatting sqref="A79">
    <cfRule type="expression" dxfId="4" priority="1" stopIfTrue="1">
      <formula>#REF!="Y"</formula>
    </cfRule>
  </conditionalFormatting>
  <pageMargins left="0.78740157480314965" right="0.78740157480314965" top="0.78740157480314965" bottom="0.78740157480314965" header="0.51181102362204722" footer="0.51181102362204722"/>
  <pageSetup paperSize="9" scale="59" orientation="portrait" r:id="rId1"/>
  <headerFooter alignWithMargins="0">
    <oddHeader>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5"/>
  <sheetViews>
    <sheetView zoomScale="85" workbookViewId="0">
      <pane xSplit="2" ySplit="5" topLeftCell="E27" activePane="bottomRight" state="frozen"/>
      <selection activeCell="L43" sqref="L43"/>
      <selection pane="topRight" activeCell="L43" sqref="L43"/>
      <selection pane="bottomLeft" activeCell="L43" sqref="L43"/>
      <selection pane="bottomRight" activeCell="E6" sqref="E6"/>
    </sheetView>
  </sheetViews>
  <sheetFormatPr defaultColWidth="9.140625" defaultRowHeight="12.75" x14ac:dyDescent="0.2"/>
  <cols>
    <col min="1" max="1" width="6.28515625" style="5" customWidth="1"/>
    <col min="2" max="2" width="56.140625" style="5" bestFit="1" customWidth="1"/>
    <col min="3" max="4" width="16.7109375" style="5" hidden="1" customWidth="1"/>
    <col min="5" max="9" width="16.7109375" style="5" customWidth="1"/>
    <col min="10" max="16384" width="9.140625" style="5"/>
  </cols>
  <sheetData>
    <row r="1" spans="1:9" x14ac:dyDescent="0.2">
      <c r="A1" s="9"/>
      <c r="B1" s="10"/>
      <c r="C1" s="11"/>
      <c r="D1" s="11"/>
      <c r="E1" s="11"/>
      <c r="F1" s="11"/>
      <c r="G1" s="11"/>
      <c r="H1" s="11"/>
      <c r="I1" s="11"/>
    </row>
    <row r="2" spans="1:9" ht="33" customHeight="1" x14ac:dyDescent="0.2">
      <c r="A2" s="12"/>
      <c r="B2" s="13"/>
      <c r="C2" s="14" t="s">
        <v>88</v>
      </c>
      <c r="D2" s="14" t="s">
        <v>89</v>
      </c>
      <c r="E2" s="14" t="s">
        <v>108</v>
      </c>
      <c r="F2" s="14" t="s">
        <v>90</v>
      </c>
      <c r="G2" s="14" t="s">
        <v>113</v>
      </c>
      <c r="H2" s="14" t="s">
        <v>109</v>
      </c>
      <c r="I2" s="14" t="s">
        <v>91</v>
      </c>
    </row>
    <row r="3" spans="1:9" x14ac:dyDescent="0.2">
      <c r="A3" s="12"/>
      <c r="B3" s="6" t="s">
        <v>87</v>
      </c>
      <c r="C3" s="14"/>
      <c r="D3" s="14"/>
      <c r="E3" s="14"/>
      <c r="F3" s="14"/>
      <c r="G3" s="14"/>
      <c r="H3" s="14"/>
      <c r="I3" s="14"/>
    </row>
    <row r="4" spans="1:9" x14ac:dyDescent="0.2">
      <c r="A4" s="12"/>
      <c r="B4" s="6" t="s">
        <v>112</v>
      </c>
      <c r="C4" s="15"/>
      <c r="D4" s="15"/>
      <c r="E4" s="15"/>
      <c r="F4" s="15"/>
      <c r="G4" s="15"/>
      <c r="H4" s="15"/>
      <c r="I4" s="15"/>
    </row>
    <row r="5" spans="1:9" x14ac:dyDescent="0.2">
      <c r="A5" s="12"/>
      <c r="B5" s="13" t="s">
        <v>46</v>
      </c>
      <c r="C5" s="16"/>
      <c r="D5" s="17"/>
      <c r="E5" s="16"/>
      <c r="F5" s="17"/>
      <c r="G5" s="17"/>
      <c r="H5" s="17"/>
      <c r="I5" s="17"/>
    </row>
    <row r="6" spans="1:9" ht="15" x14ac:dyDescent="0.25">
      <c r="A6" s="34"/>
      <c r="B6" s="27" t="s">
        <v>0</v>
      </c>
      <c r="C6" s="32"/>
      <c r="D6" s="32"/>
      <c r="E6" s="32"/>
      <c r="F6" s="32"/>
      <c r="G6" s="32"/>
      <c r="H6" s="32"/>
      <c r="I6" s="32"/>
    </row>
    <row r="7" spans="1:9" x14ac:dyDescent="0.2">
      <c r="A7" s="18"/>
      <c r="B7" s="19" t="s">
        <v>46</v>
      </c>
      <c r="C7" s="8"/>
      <c r="D7" s="2"/>
      <c r="E7" s="8"/>
      <c r="F7" s="2"/>
      <c r="G7" s="2"/>
      <c r="H7" s="2"/>
      <c r="I7" s="2"/>
    </row>
    <row r="8" spans="1:9" x14ac:dyDescent="0.2">
      <c r="A8" s="20"/>
      <c r="B8" s="3" t="s">
        <v>47</v>
      </c>
      <c r="C8" s="21">
        <f t="shared" ref="C8:H8" si="0">SUM(C9:C12)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>IF(H8=0,0,H8-G8)</f>
        <v>0</v>
      </c>
    </row>
    <row r="9" spans="1:9" x14ac:dyDescent="0.2">
      <c r="A9" s="22" t="s">
        <v>51</v>
      </c>
      <c r="B9" s="23" t="s">
        <v>1</v>
      </c>
      <c r="C9" s="24"/>
      <c r="D9" s="24"/>
      <c r="E9" s="21"/>
      <c r="F9" s="21"/>
      <c r="G9" s="21">
        <f>E9+F9</f>
        <v>0</v>
      </c>
      <c r="H9" s="40"/>
      <c r="I9" s="21" t="str">
        <f>IF(H9="","",H9-G9)</f>
        <v/>
      </c>
    </row>
    <row r="10" spans="1:9" x14ac:dyDescent="0.2">
      <c r="A10" s="22" t="s">
        <v>52</v>
      </c>
      <c r="B10" s="23" t="s">
        <v>53</v>
      </c>
      <c r="C10" s="24"/>
      <c r="D10" s="24"/>
      <c r="E10" s="21">
        <v>0</v>
      </c>
      <c r="F10" s="21"/>
      <c r="G10" s="21">
        <f>E10+F10</f>
        <v>0</v>
      </c>
      <c r="H10" s="39"/>
      <c r="I10" s="21" t="str">
        <f>IF(H10="","",H10-G10)</f>
        <v/>
      </c>
    </row>
    <row r="11" spans="1:9" x14ac:dyDescent="0.2">
      <c r="A11" s="22" t="s">
        <v>54</v>
      </c>
      <c r="B11" s="23" t="s">
        <v>2</v>
      </c>
      <c r="C11" s="24"/>
      <c r="D11" s="24"/>
      <c r="E11" s="21">
        <v>0</v>
      </c>
      <c r="F11" s="21"/>
      <c r="G11" s="21">
        <f>E11+F11</f>
        <v>0</v>
      </c>
      <c r="H11" s="39"/>
      <c r="I11" s="21" t="str">
        <f>IF(H11="","",H11-G11)</f>
        <v/>
      </c>
    </row>
    <row r="12" spans="1:9" x14ac:dyDescent="0.2">
      <c r="A12" s="22" t="s">
        <v>55</v>
      </c>
      <c r="B12" s="23" t="s">
        <v>3</v>
      </c>
      <c r="C12" s="24"/>
      <c r="D12" s="24"/>
      <c r="E12" s="21">
        <v>0</v>
      </c>
      <c r="F12" s="21"/>
      <c r="G12" s="21">
        <f>E12+F12</f>
        <v>0</v>
      </c>
      <c r="H12" s="39"/>
      <c r="I12" s="21" t="str">
        <f>IF(H12="","",H12-G12)</f>
        <v/>
      </c>
    </row>
    <row r="13" spans="1:9" x14ac:dyDescent="0.2">
      <c r="A13" s="22"/>
      <c r="B13" s="23"/>
      <c r="C13" s="24"/>
      <c r="D13" s="24"/>
      <c r="E13" s="24"/>
      <c r="F13" s="24"/>
      <c r="G13" s="24"/>
      <c r="H13" s="24"/>
      <c r="I13" s="24"/>
    </row>
    <row r="14" spans="1:9" x14ac:dyDescent="0.2">
      <c r="A14" s="25"/>
      <c r="B14" s="3" t="s">
        <v>4</v>
      </c>
      <c r="C14" s="21">
        <f t="shared" ref="C14:H14" si="1">SUM(C15:C20)</f>
        <v>0</v>
      </c>
      <c r="D14" s="21">
        <f t="shared" si="1"/>
        <v>0</v>
      </c>
      <c r="E14" s="21">
        <f t="shared" si="1"/>
        <v>0</v>
      </c>
      <c r="F14" s="21">
        <f t="shared" si="1"/>
        <v>0</v>
      </c>
      <c r="G14" s="21">
        <f t="shared" si="1"/>
        <v>0</v>
      </c>
      <c r="H14" s="21">
        <f t="shared" si="1"/>
        <v>0</v>
      </c>
      <c r="I14" s="21">
        <f>IF(H14=0,0,H14-G14)</f>
        <v>0</v>
      </c>
    </row>
    <row r="15" spans="1:9" x14ac:dyDescent="0.2">
      <c r="A15" s="22" t="s">
        <v>56</v>
      </c>
      <c r="B15" s="23" t="s">
        <v>5</v>
      </c>
      <c r="C15" s="24"/>
      <c r="D15" s="24"/>
      <c r="E15" s="21"/>
      <c r="F15" s="21"/>
      <c r="G15" s="21">
        <f t="shared" ref="G15:G20" si="2">E15+F15</f>
        <v>0</v>
      </c>
      <c r="H15" s="40"/>
      <c r="I15" s="21" t="str">
        <f t="shared" ref="I15:I20" si="3">IF(H15="","",H15-G15)</f>
        <v/>
      </c>
    </row>
    <row r="16" spans="1:9" x14ac:dyDescent="0.2">
      <c r="A16" s="22" t="s">
        <v>57</v>
      </c>
      <c r="B16" s="23" t="s">
        <v>6</v>
      </c>
      <c r="C16" s="24"/>
      <c r="D16" s="24"/>
      <c r="E16" s="21"/>
      <c r="F16" s="21"/>
      <c r="G16" s="21">
        <f t="shared" si="2"/>
        <v>0</v>
      </c>
      <c r="H16" s="39"/>
      <c r="I16" s="21" t="str">
        <f t="shared" si="3"/>
        <v/>
      </c>
    </row>
    <row r="17" spans="1:9" x14ac:dyDescent="0.2">
      <c r="A17" s="22" t="s">
        <v>58</v>
      </c>
      <c r="B17" s="23" t="s">
        <v>7</v>
      </c>
      <c r="C17" s="24"/>
      <c r="D17" s="24"/>
      <c r="E17" s="21"/>
      <c r="F17" s="21"/>
      <c r="G17" s="21">
        <f t="shared" si="2"/>
        <v>0</v>
      </c>
      <c r="H17" s="39"/>
      <c r="I17" s="21" t="str">
        <f t="shared" si="3"/>
        <v/>
      </c>
    </row>
    <row r="18" spans="1:9" x14ac:dyDescent="0.2">
      <c r="A18" s="22" t="s">
        <v>59</v>
      </c>
      <c r="B18" s="23" t="s">
        <v>8</v>
      </c>
      <c r="C18" s="24"/>
      <c r="D18" s="24"/>
      <c r="E18" s="21"/>
      <c r="F18" s="21"/>
      <c r="G18" s="21">
        <f t="shared" si="2"/>
        <v>0</v>
      </c>
      <c r="H18" s="39"/>
      <c r="I18" s="21" t="str">
        <f t="shared" si="3"/>
        <v/>
      </c>
    </row>
    <row r="19" spans="1:9" x14ac:dyDescent="0.2">
      <c r="A19" s="22" t="s">
        <v>60</v>
      </c>
      <c r="B19" s="23" t="s">
        <v>9</v>
      </c>
      <c r="C19" s="24"/>
      <c r="D19" s="24"/>
      <c r="E19" s="21"/>
      <c r="F19" s="21"/>
      <c r="G19" s="21">
        <f t="shared" si="2"/>
        <v>0</v>
      </c>
      <c r="H19" s="39"/>
      <c r="I19" s="21" t="str">
        <f t="shared" si="3"/>
        <v/>
      </c>
    </row>
    <row r="20" spans="1:9" x14ac:dyDescent="0.2">
      <c r="A20" s="22" t="s">
        <v>61</v>
      </c>
      <c r="B20" s="23" t="s">
        <v>10</v>
      </c>
      <c r="C20" s="24"/>
      <c r="D20" s="24"/>
      <c r="E20" s="21"/>
      <c r="F20" s="21"/>
      <c r="G20" s="21">
        <f t="shared" si="2"/>
        <v>0</v>
      </c>
      <c r="H20" s="39"/>
      <c r="I20" s="21" t="str">
        <f t="shared" si="3"/>
        <v/>
      </c>
    </row>
    <row r="21" spans="1:9" x14ac:dyDescent="0.2">
      <c r="A21" s="22"/>
      <c r="B21" s="23"/>
      <c r="C21" s="24"/>
      <c r="D21" s="24"/>
      <c r="E21" s="24"/>
      <c r="F21" s="24"/>
      <c r="G21" s="24"/>
      <c r="H21" s="24"/>
      <c r="I21" s="24"/>
    </row>
    <row r="22" spans="1:9" x14ac:dyDescent="0.2">
      <c r="A22" s="25"/>
      <c r="B22" s="3" t="s">
        <v>11</v>
      </c>
      <c r="C22" s="21">
        <f t="shared" ref="C22:H22" si="4">SUM(C23)</f>
        <v>0</v>
      </c>
      <c r="D22" s="21">
        <f t="shared" si="4"/>
        <v>0</v>
      </c>
      <c r="E22" s="21">
        <f t="shared" si="4"/>
        <v>0</v>
      </c>
      <c r="F22" s="21">
        <f t="shared" si="4"/>
        <v>0</v>
      </c>
      <c r="G22" s="21">
        <f t="shared" si="4"/>
        <v>0</v>
      </c>
      <c r="H22" s="21">
        <f t="shared" si="4"/>
        <v>0</v>
      </c>
      <c r="I22" s="21">
        <f>IF(H22=0,0,H22-G22)</f>
        <v>0</v>
      </c>
    </row>
    <row r="23" spans="1:9" x14ac:dyDescent="0.2">
      <c r="A23" s="22" t="s">
        <v>62</v>
      </c>
      <c r="B23" s="23" t="s">
        <v>11</v>
      </c>
      <c r="C23" s="24"/>
      <c r="D23" s="24"/>
      <c r="E23" s="21"/>
      <c r="F23" s="21"/>
      <c r="G23" s="21">
        <f>E23+F23</f>
        <v>0</v>
      </c>
      <c r="H23" s="38"/>
      <c r="I23" s="21" t="str">
        <f>IF(H23="","",H23-G23)</f>
        <v/>
      </c>
    </row>
    <row r="24" spans="1:9" x14ac:dyDescent="0.2">
      <c r="A24" s="22"/>
      <c r="B24" s="23"/>
      <c r="C24" s="24"/>
      <c r="D24" s="24"/>
      <c r="E24" s="24"/>
      <c r="F24" s="24"/>
      <c r="G24" s="24"/>
      <c r="H24" s="24"/>
      <c r="I24" s="24"/>
    </row>
    <row r="25" spans="1:9" x14ac:dyDescent="0.2">
      <c r="A25" s="25"/>
      <c r="B25" s="3" t="s">
        <v>12</v>
      </c>
      <c r="C25" s="21">
        <f t="shared" ref="C25:H25" si="5">SUM(C26)</f>
        <v>0</v>
      </c>
      <c r="D25" s="21">
        <f t="shared" si="5"/>
        <v>0</v>
      </c>
      <c r="E25" s="21">
        <f t="shared" si="5"/>
        <v>0</v>
      </c>
      <c r="F25" s="21">
        <f t="shared" si="5"/>
        <v>0</v>
      </c>
      <c r="G25" s="21">
        <f t="shared" si="5"/>
        <v>0</v>
      </c>
      <c r="H25" s="21">
        <f t="shared" si="5"/>
        <v>0</v>
      </c>
      <c r="I25" s="21">
        <f>IF(H25=0,0,H25-G25)</f>
        <v>0</v>
      </c>
    </row>
    <row r="26" spans="1:9" x14ac:dyDescent="0.2">
      <c r="A26" s="22" t="s">
        <v>63</v>
      </c>
      <c r="B26" s="23" t="s">
        <v>12</v>
      </c>
      <c r="C26" s="24"/>
      <c r="D26" s="24"/>
      <c r="E26" s="21"/>
      <c r="F26" s="21"/>
      <c r="G26" s="21">
        <f>E26+F26</f>
        <v>0</v>
      </c>
      <c r="H26" s="38"/>
      <c r="I26" s="21" t="str">
        <f>IF(H26="","",H26-G26)</f>
        <v/>
      </c>
    </row>
    <row r="27" spans="1:9" x14ac:dyDescent="0.2">
      <c r="A27" s="22"/>
      <c r="B27" s="23"/>
      <c r="C27" s="24"/>
      <c r="D27" s="24"/>
      <c r="E27" s="24"/>
      <c r="F27" s="24"/>
      <c r="G27" s="24"/>
      <c r="H27" s="24"/>
      <c r="I27" s="24"/>
    </row>
    <row r="28" spans="1:9" x14ac:dyDescent="0.2">
      <c r="A28" s="25"/>
      <c r="B28" s="3" t="s">
        <v>13</v>
      </c>
      <c r="C28" s="21">
        <f t="shared" ref="C28:H28" si="6">SUM(C29)</f>
        <v>0</v>
      </c>
      <c r="D28" s="21">
        <f t="shared" si="6"/>
        <v>0</v>
      </c>
      <c r="E28" s="21">
        <f t="shared" si="6"/>
        <v>0</v>
      </c>
      <c r="F28" s="21">
        <f t="shared" si="6"/>
        <v>0</v>
      </c>
      <c r="G28" s="21">
        <f t="shared" si="6"/>
        <v>0</v>
      </c>
      <c r="H28" s="21">
        <f t="shared" si="6"/>
        <v>0</v>
      </c>
      <c r="I28" s="21">
        <f>IF(H28=0,0,H28-G28)</f>
        <v>0</v>
      </c>
    </row>
    <row r="29" spans="1:9" x14ac:dyDescent="0.2">
      <c r="A29" s="22" t="s">
        <v>64</v>
      </c>
      <c r="B29" s="23" t="s">
        <v>13</v>
      </c>
      <c r="C29" s="24"/>
      <c r="D29" s="24"/>
      <c r="E29" s="21"/>
      <c r="F29" s="21"/>
      <c r="G29" s="21">
        <f>E29+F29</f>
        <v>0</v>
      </c>
      <c r="H29" s="39"/>
      <c r="I29" s="21" t="str">
        <f>IF(H29="","",H29-G29)</f>
        <v/>
      </c>
    </row>
    <row r="30" spans="1:9" x14ac:dyDescent="0.2">
      <c r="A30" s="22"/>
      <c r="B30" s="26" t="s">
        <v>46</v>
      </c>
      <c r="C30" s="24"/>
      <c r="D30" s="24"/>
      <c r="E30" s="24"/>
      <c r="F30" s="37"/>
      <c r="G30" s="37"/>
      <c r="H30" s="37"/>
      <c r="I30" s="37"/>
    </row>
    <row r="31" spans="1:9" ht="15" x14ac:dyDescent="0.25">
      <c r="A31" s="35"/>
      <c r="B31" s="27" t="s">
        <v>14</v>
      </c>
      <c r="C31" s="28">
        <f t="shared" ref="C31:H31" si="7">C28+C25+C22+C14+C8</f>
        <v>0</v>
      </c>
      <c r="D31" s="28">
        <f t="shared" si="7"/>
        <v>0</v>
      </c>
      <c r="E31" s="28">
        <f t="shared" si="7"/>
        <v>0</v>
      </c>
      <c r="F31" s="28">
        <f t="shared" si="7"/>
        <v>0</v>
      </c>
      <c r="G31" s="28">
        <f t="shared" si="7"/>
        <v>0</v>
      </c>
      <c r="H31" s="28">
        <f t="shared" si="7"/>
        <v>0</v>
      </c>
      <c r="I31" s="28">
        <f>IF(H31=0,0,H31-G31)</f>
        <v>0</v>
      </c>
    </row>
    <row r="32" spans="1:9" x14ac:dyDescent="0.2">
      <c r="A32" s="22"/>
      <c r="B32" s="26" t="s">
        <v>46</v>
      </c>
      <c r="C32" s="24"/>
      <c r="D32" s="24"/>
      <c r="E32" s="24"/>
      <c r="F32" s="24"/>
      <c r="G32" s="24"/>
      <c r="H32" s="24"/>
      <c r="I32" s="24"/>
    </row>
    <row r="33" spans="1:9" x14ac:dyDescent="0.2">
      <c r="A33" s="25"/>
      <c r="B33" s="3" t="s">
        <v>15</v>
      </c>
      <c r="C33" s="21">
        <f t="shared" ref="C33:H33" si="8">SUM(C34)</f>
        <v>0</v>
      </c>
      <c r="D33" s="21">
        <f t="shared" si="8"/>
        <v>0</v>
      </c>
      <c r="E33" s="21">
        <f t="shared" si="8"/>
        <v>0</v>
      </c>
      <c r="F33" s="21">
        <f t="shared" si="8"/>
        <v>0</v>
      </c>
      <c r="G33" s="21">
        <f t="shared" si="8"/>
        <v>0</v>
      </c>
      <c r="H33" s="21">
        <f t="shared" si="8"/>
        <v>0</v>
      </c>
      <c r="I33" s="21">
        <f>IF(H33=0,0,H33-G33)</f>
        <v>0</v>
      </c>
    </row>
    <row r="34" spans="1:9" x14ac:dyDescent="0.2">
      <c r="A34" s="22" t="s">
        <v>65</v>
      </c>
      <c r="B34" s="23" t="s">
        <v>15</v>
      </c>
      <c r="C34" s="24"/>
      <c r="D34" s="24"/>
      <c r="E34" s="21">
        <v>0</v>
      </c>
      <c r="F34" s="21"/>
      <c r="G34" s="21">
        <f>E34+F34</f>
        <v>0</v>
      </c>
      <c r="H34" s="39"/>
      <c r="I34" s="21" t="str">
        <f>IF(H34="","",H34-G34)</f>
        <v/>
      </c>
    </row>
    <row r="35" spans="1:9" x14ac:dyDescent="0.2">
      <c r="A35" s="22"/>
      <c r="B35" s="26" t="s">
        <v>46</v>
      </c>
      <c r="C35" s="24"/>
      <c r="D35" s="24"/>
      <c r="E35" s="24"/>
      <c r="F35" s="37"/>
      <c r="G35" s="37"/>
      <c r="H35" s="37"/>
      <c r="I35" s="37"/>
    </row>
    <row r="36" spans="1:9" ht="15" x14ac:dyDescent="0.25">
      <c r="A36" s="35"/>
      <c r="B36" s="27" t="s">
        <v>16</v>
      </c>
      <c r="C36" s="28"/>
      <c r="D36" s="28"/>
      <c r="E36" s="28"/>
      <c r="F36" s="28"/>
      <c r="G36" s="28"/>
      <c r="H36" s="28"/>
      <c r="I36" s="28"/>
    </row>
    <row r="37" spans="1:9" ht="15" x14ac:dyDescent="0.25">
      <c r="A37" s="22"/>
      <c r="B37" s="7"/>
      <c r="C37" s="33"/>
      <c r="D37" s="33"/>
      <c r="E37" s="33"/>
      <c r="F37" s="33"/>
      <c r="G37" s="33"/>
      <c r="H37" s="33"/>
      <c r="I37" s="33"/>
    </row>
    <row r="38" spans="1:9" x14ac:dyDescent="0.2">
      <c r="A38" s="25"/>
      <c r="B38" s="29" t="s">
        <v>48</v>
      </c>
      <c r="C38" s="21">
        <f>SUM(C39:C41)-C42</f>
        <v>0</v>
      </c>
      <c r="D38" s="21">
        <f>SUM(D39:D42)</f>
        <v>0</v>
      </c>
      <c r="E38" s="21">
        <f>SUM(E39:E42)</f>
        <v>5428042</v>
      </c>
      <c r="F38" s="21">
        <f>SUM(F39:F42)</f>
        <v>0</v>
      </c>
      <c r="G38" s="21">
        <f>SUM(G39:G42)</f>
        <v>5428042</v>
      </c>
      <c r="H38" s="21">
        <f>SUM(H39:H42)</f>
        <v>5037614.9400000004</v>
      </c>
      <c r="I38" s="21">
        <f>IF(H38=0,0,G38-H38)</f>
        <v>390427.05999999959</v>
      </c>
    </row>
    <row r="39" spans="1:9" x14ac:dyDescent="0.2">
      <c r="A39" s="22" t="s">
        <v>66</v>
      </c>
      <c r="B39" s="23" t="s">
        <v>17</v>
      </c>
      <c r="C39" s="24"/>
      <c r="D39" s="24"/>
      <c r="E39" s="21">
        <v>490479</v>
      </c>
      <c r="F39" s="21"/>
      <c r="G39" s="21">
        <f>E39+F39</f>
        <v>490479</v>
      </c>
      <c r="H39" s="39">
        <v>490479</v>
      </c>
      <c r="I39" s="21">
        <f>IF(H39="","",G39-H39)</f>
        <v>0</v>
      </c>
    </row>
    <row r="40" spans="1:9" x14ac:dyDescent="0.2">
      <c r="A40" s="22" t="s">
        <v>67</v>
      </c>
      <c r="B40" s="23" t="s">
        <v>18</v>
      </c>
      <c r="C40" s="24">
        <f>C39*15.6%</f>
        <v>0</v>
      </c>
      <c r="D40" s="24"/>
      <c r="E40" s="21">
        <v>4907350</v>
      </c>
      <c r="F40" s="21"/>
      <c r="G40" s="21">
        <f>E40+F40</f>
        <v>4907350</v>
      </c>
      <c r="H40" s="39">
        <v>4721096.04</v>
      </c>
      <c r="I40" s="21">
        <f>IF(H40="","",G40-H40)</f>
        <v>186253.95999999996</v>
      </c>
    </row>
    <row r="41" spans="1:9" x14ac:dyDescent="0.2">
      <c r="A41" s="22" t="s">
        <v>68</v>
      </c>
      <c r="B41" s="23" t="s">
        <v>19</v>
      </c>
      <c r="C41" s="24">
        <f>C39*6.29%</f>
        <v>0</v>
      </c>
      <c r="D41" s="24"/>
      <c r="E41" s="21">
        <v>30213</v>
      </c>
      <c r="F41" s="21"/>
      <c r="G41" s="21">
        <f>E41+F41</f>
        <v>30213</v>
      </c>
      <c r="H41" s="39">
        <v>-173960.1</v>
      </c>
      <c r="I41" s="21">
        <f>IF(H41="","",G41-H41)</f>
        <v>204173.1</v>
      </c>
    </row>
    <row r="42" spans="1:9" x14ac:dyDescent="0.2">
      <c r="A42" s="22" t="s">
        <v>69</v>
      </c>
      <c r="B42" s="23" t="s">
        <v>20</v>
      </c>
      <c r="C42" s="24"/>
      <c r="D42" s="24"/>
      <c r="E42" s="21"/>
      <c r="F42" s="21"/>
      <c r="G42" s="21">
        <f>E42+F42</f>
        <v>0</v>
      </c>
      <c r="H42" s="41"/>
      <c r="I42" s="21" t="str">
        <f>IF(H42="","",G42-H42)</f>
        <v/>
      </c>
    </row>
    <row r="43" spans="1:9" x14ac:dyDescent="0.2">
      <c r="A43" s="22"/>
      <c r="B43" s="23"/>
      <c r="C43" s="24"/>
      <c r="D43" s="24"/>
      <c r="E43" s="24"/>
      <c r="F43" s="24"/>
      <c r="G43" s="24"/>
      <c r="H43" s="24"/>
      <c r="I43" s="24"/>
    </row>
    <row r="44" spans="1:9" x14ac:dyDescent="0.2">
      <c r="A44" s="25"/>
      <c r="B44" s="29" t="s">
        <v>49</v>
      </c>
      <c r="C44" s="21">
        <f t="shared" ref="C44:H44" si="9">SUM(C45:C46)</f>
        <v>0</v>
      </c>
      <c r="D44" s="21">
        <f t="shared" si="9"/>
        <v>0</v>
      </c>
      <c r="E44" s="21">
        <f t="shared" si="9"/>
        <v>4073995</v>
      </c>
      <c r="F44" s="21">
        <f t="shared" si="9"/>
        <v>0</v>
      </c>
      <c r="G44" s="21">
        <f t="shared" si="9"/>
        <v>4073995</v>
      </c>
      <c r="H44" s="21">
        <f t="shared" si="9"/>
        <v>4018015.52</v>
      </c>
      <c r="I44" s="21">
        <f>IF(H44=0,0,G44-H44)</f>
        <v>55979.479999999981</v>
      </c>
    </row>
    <row r="45" spans="1:9" x14ac:dyDescent="0.2">
      <c r="A45" s="22" t="s">
        <v>70</v>
      </c>
      <c r="B45" s="23" t="s">
        <v>21</v>
      </c>
      <c r="C45" s="24"/>
      <c r="D45" s="24"/>
      <c r="E45" s="21"/>
      <c r="F45" s="21"/>
      <c r="G45" s="21">
        <f>E45+F45</f>
        <v>0</v>
      </c>
      <c r="H45" s="39"/>
      <c r="I45" s="21" t="str">
        <f>IF(H45="","",G45-H45)</f>
        <v/>
      </c>
    </row>
    <row r="46" spans="1:9" x14ac:dyDescent="0.2">
      <c r="A46" s="22" t="s">
        <v>71</v>
      </c>
      <c r="B46" s="23" t="s">
        <v>22</v>
      </c>
      <c r="C46" s="24"/>
      <c r="D46" s="24"/>
      <c r="E46" s="21">
        <v>4073995</v>
      </c>
      <c r="F46" s="21"/>
      <c r="G46" s="21">
        <f>E46+F46</f>
        <v>4073995</v>
      </c>
      <c r="H46" s="41">
        <v>4018015.52</v>
      </c>
      <c r="I46" s="21">
        <f>IF(H46="","",G46-H46)</f>
        <v>55979.479999999981</v>
      </c>
    </row>
    <row r="47" spans="1:9" x14ac:dyDescent="0.2">
      <c r="A47" s="22"/>
      <c r="B47" s="23"/>
      <c r="C47" s="24"/>
      <c r="D47" s="24"/>
      <c r="E47" s="24"/>
      <c r="F47" s="24"/>
      <c r="G47" s="24"/>
      <c r="H47" s="24"/>
      <c r="I47" s="24"/>
    </row>
    <row r="48" spans="1:9" x14ac:dyDescent="0.2">
      <c r="A48" s="25"/>
      <c r="B48" s="29" t="s">
        <v>50</v>
      </c>
      <c r="C48" s="21">
        <f t="shared" ref="C48:H48" si="10">SUM(C49:C50)</f>
        <v>0</v>
      </c>
      <c r="D48" s="21">
        <f t="shared" si="10"/>
        <v>0</v>
      </c>
      <c r="E48" s="21">
        <f t="shared" si="10"/>
        <v>0</v>
      </c>
      <c r="F48" s="21">
        <f t="shared" si="10"/>
        <v>0</v>
      </c>
      <c r="G48" s="21">
        <f t="shared" si="10"/>
        <v>0</v>
      </c>
      <c r="H48" s="21">
        <f t="shared" si="10"/>
        <v>0</v>
      </c>
      <c r="I48" s="21">
        <f>IF(H48=0,0,G48-H48)</f>
        <v>0</v>
      </c>
    </row>
    <row r="49" spans="1:9" x14ac:dyDescent="0.2">
      <c r="A49" s="22" t="s">
        <v>72</v>
      </c>
      <c r="B49" s="23" t="s">
        <v>23</v>
      </c>
      <c r="C49" s="24"/>
      <c r="D49" s="24"/>
      <c r="E49" s="21"/>
      <c r="F49" s="21"/>
      <c r="G49" s="21">
        <f>E49+F49</f>
        <v>0</v>
      </c>
      <c r="H49" s="39"/>
      <c r="I49" s="21" t="str">
        <f>IF(H49="","",G49-H49)</f>
        <v/>
      </c>
    </row>
    <row r="50" spans="1:9" x14ac:dyDescent="0.2">
      <c r="A50" s="22" t="s">
        <v>73</v>
      </c>
      <c r="B50" s="23" t="s">
        <v>24</v>
      </c>
      <c r="C50" s="24"/>
      <c r="D50" s="24"/>
      <c r="E50" s="21">
        <v>0</v>
      </c>
      <c r="F50" s="21"/>
      <c r="G50" s="21">
        <f>E50+F50</f>
        <v>0</v>
      </c>
      <c r="H50" s="41"/>
      <c r="I50" s="21" t="str">
        <f>IF(H50="","",G50-H50)</f>
        <v/>
      </c>
    </row>
    <row r="51" spans="1:9" x14ac:dyDescent="0.2">
      <c r="A51" s="22"/>
      <c r="B51" s="23"/>
      <c r="C51" s="24"/>
      <c r="D51" s="24"/>
      <c r="E51" s="24"/>
      <c r="F51" s="24"/>
      <c r="G51" s="24"/>
      <c r="H51" s="24"/>
      <c r="I51" s="24"/>
    </row>
    <row r="52" spans="1:9" x14ac:dyDescent="0.2">
      <c r="A52" s="25"/>
      <c r="B52" s="29" t="s">
        <v>25</v>
      </c>
      <c r="C52" s="21">
        <f t="shared" ref="C52:H52" si="11">SUM(C53:C55)</f>
        <v>0</v>
      </c>
      <c r="D52" s="21">
        <f t="shared" si="11"/>
        <v>0</v>
      </c>
      <c r="E52" s="21">
        <f t="shared" si="11"/>
        <v>0</v>
      </c>
      <c r="F52" s="21">
        <f t="shared" si="11"/>
        <v>0</v>
      </c>
      <c r="G52" s="21">
        <f t="shared" si="11"/>
        <v>0</v>
      </c>
      <c r="H52" s="21">
        <f t="shared" si="11"/>
        <v>0</v>
      </c>
      <c r="I52" s="21">
        <f>IF(H52=0,0,G52-H52)</f>
        <v>0</v>
      </c>
    </row>
    <row r="53" spans="1:9" x14ac:dyDescent="0.2">
      <c r="A53" s="22" t="s">
        <v>74</v>
      </c>
      <c r="B53" s="23" t="s">
        <v>26</v>
      </c>
      <c r="C53" s="24"/>
      <c r="D53" s="24"/>
      <c r="E53" s="21">
        <v>0</v>
      </c>
      <c r="F53" s="21"/>
      <c r="G53" s="21">
        <f>E53+F53</f>
        <v>0</v>
      </c>
      <c r="H53" s="39"/>
      <c r="I53" s="21" t="str">
        <f>IF(H53="","",G53-H53)</f>
        <v/>
      </c>
    </row>
    <row r="54" spans="1:9" x14ac:dyDescent="0.2">
      <c r="A54" s="22" t="s">
        <v>75</v>
      </c>
      <c r="B54" s="23" t="s">
        <v>27</v>
      </c>
      <c r="C54" s="24"/>
      <c r="D54" s="24"/>
      <c r="E54" s="21"/>
      <c r="F54" s="21"/>
      <c r="G54" s="21">
        <f>E54+F54</f>
        <v>0</v>
      </c>
      <c r="H54" s="39"/>
      <c r="I54" s="21" t="str">
        <f>IF(H54="","",G54-H54)</f>
        <v/>
      </c>
    </row>
    <row r="55" spans="1:9" x14ac:dyDescent="0.2">
      <c r="A55" s="22" t="s">
        <v>76</v>
      </c>
      <c r="B55" s="23" t="s">
        <v>28</v>
      </c>
      <c r="C55" s="24"/>
      <c r="D55" s="24"/>
      <c r="E55" s="21">
        <v>0</v>
      </c>
      <c r="F55" s="21"/>
      <c r="G55" s="21">
        <f>E55+F55</f>
        <v>0</v>
      </c>
      <c r="H55" s="41"/>
      <c r="I55" s="21" t="str">
        <f>IF(H55="","",G55-H55)</f>
        <v/>
      </c>
    </row>
    <row r="56" spans="1:9" x14ac:dyDescent="0.2">
      <c r="A56" s="22"/>
      <c r="B56" s="23"/>
      <c r="C56" s="24"/>
      <c r="D56" s="24"/>
      <c r="E56" s="24"/>
      <c r="F56" s="24"/>
      <c r="G56" s="24"/>
      <c r="H56" s="24"/>
      <c r="I56" s="24"/>
    </row>
    <row r="57" spans="1:9" x14ac:dyDescent="0.2">
      <c r="A57" s="25"/>
      <c r="B57" s="29" t="s">
        <v>29</v>
      </c>
      <c r="C57" s="21">
        <f t="shared" ref="C57:H57" si="12">SUM(C58:C59)</f>
        <v>0</v>
      </c>
      <c r="D57" s="21">
        <f t="shared" si="12"/>
        <v>0</v>
      </c>
      <c r="E57" s="21">
        <f t="shared" si="12"/>
        <v>31573607</v>
      </c>
      <c r="F57" s="21">
        <f t="shared" si="12"/>
        <v>0</v>
      </c>
      <c r="G57" s="21">
        <f t="shared" si="12"/>
        <v>31573607</v>
      </c>
      <c r="H57" s="21">
        <f t="shared" si="12"/>
        <v>31506594.960000001</v>
      </c>
      <c r="I57" s="21">
        <f>IF(H57=0,0,G57-H57)</f>
        <v>67012.039999999106</v>
      </c>
    </row>
    <row r="58" spans="1:9" x14ac:dyDescent="0.2">
      <c r="A58" s="22" t="s">
        <v>77</v>
      </c>
      <c r="B58" s="23" t="s">
        <v>30</v>
      </c>
      <c r="C58" s="24"/>
      <c r="D58" s="24"/>
      <c r="E58" s="21">
        <v>31573607</v>
      </c>
      <c r="F58" s="21"/>
      <c r="G58" s="21">
        <f>E58+F58</f>
        <v>31573607</v>
      </c>
      <c r="H58" s="39">
        <v>31506594.960000001</v>
      </c>
      <c r="I58" s="21">
        <f>IF(H58="","",G58-H58)</f>
        <v>67012.039999999106</v>
      </c>
    </row>
    <row r="59" spans="1:9" x14ac:dyDescent="0.2">
      <c r="A59" s="22" t="s">
        <v>78</v>
      </c>
      <c r="B59" s="23" t="s">
        <v>31</v>
      </c>
      <c r="C59" s="24"/>
      <c r="D59" s="24"/>
      <c r="E59" s="21"/>
      <c r="F59" s="21"/>
      <c r="G59" s="21">
        <f>E59+F59</f>
        <v>0</v>
      </c>
      <c r="H59" s="39"/>
      <c r="I59" s="21" t="str">
        <f>IF(H59="","",G59-H59)</f>
        <v/>
      </c>
    </row>
    <row r="60" spans="1:9" x14ac:dyDescent="0.2">
      <c r="A60" s="22"/>
      <c r="B60" s="26" t="s">
        <v>46</v>
      </c>
      <c r="C60" s="24"/>
      <c r="D60" s="24"/>
      <c r="E60" s="24"/>
      <c r="F60" s="37"/>
      <c r="G60" s="37"/>
      <c r="H60" s="37"/>
      <c r="I60" s="37"/>
    </row>
    <row r="61" spans="1:9" ht="15" x14ac:dyDescent="0.25">
      <c r="A61" s="35"/>
      <c r="B61" s="27" t="s">
        <v>32</v>
      </c>
      <c r="C61" s="28">
        <f t="shared" ref="C61:H61" si="13">C57+C52+C48+C44+C38</f>
        <v>0</v>
      </c>
      <c r="D61" s="28">
        <f t="shared" si="13"/>
        <v>0</v>
      </c>
      <c r="E61" s="28">
        <f t="shared" si="13"/>
        <v>41075644</v>
      </c>
      <c r="F61" s="28">
        <f t="shared" si="13"/>
        <v>0</v>
      </c>
      <c r="G61" s="28">
        <f t="shared" si="13"/>
        <v>41075644</v>
      </c>
      <c r="H61" s="28">
        <f t="shared" si="13"/>
        <v>40562225.420000002</v>
      </c>
      <c r="I61" s="28">
        <f>IF(H61=0,0,G61-H61)</f>
        <v>513418.57999999821</v>
      </c>
    </row>
    <row r="62" spans="1:9" x14ac:dyDescent="0.2">
      <c r="A62" s="22"/>
      <c r="B62" s="4" t="s">
        <v>46</v>
      </c>
      <c r="C62" s="24"/>
      <c r="D62" s="24"/>
      <c r="E62" s="24"/>
      <c r="F62" s="24"/>
      <c r="G62" s="24"/>
      <c r="H62" s="24"/>
      <c r="I62" s="24"/>
    </row>
    <row r="63" spans="1:9" ht="15" x14ac:dyDescent="0.25">
      <c r="A63" s="35"/>
      <c r="B63" s="27" t="s">
        <v>33</v>
      </c>
      <c r="C63" s="28">
        <f t="shared" ref="C63:H63" si="14">C31+C33-C61</f>
        <v>0</v>
      </c>
      <c r="D63" s="28">
        <f t="shared" si="14"/>
        <v>0</v>
      </c>
      <c r="E63" s="28">
        <f t="shared" si="14"/>
        <v>-41075644</v>
      </c>
      <c r="F63" s="28">
        <f t="shared" si="14"/>
        <v>0</v>
      </c>
      <c r="G63" s="28">
        <f t="shared" si="14"/>
        <v>-41075644</v>
      </c>
      <c r="H63" s="28">
        <f t="shared" si="14"/>
        <v>-40562225.420000002</v>
      </c>
      <c r="I63" s="28">
        <f>+I31+I61</f>
        <v>513418.57999999821</v>
      </c>
    </row>
    <row r="64" spans="1:9" x14ac:dyDescent="0.2">
      <c r="A64" s="22"/>
      <c r="B64" s="26" t="s">
        <v>46</v>
      </c>
      <c r="C64" s="24"/>
      <c r="D64" s="24"/>
      <c r="E64" s="24"/>
      <c r="F64" s="24"/>
      <c r="G64" s="24"/>
      <c r="H64" s="24"/>
      <c r="I64" s="24"/>
    </row>
    <row r="65" spans="1:9" x14ac:dyDescent="0.2">
      <c r="A65" s="25"/>
      <c r="B65" s="29" t="s">
        <v>34</v>
      </c>
      <c r="C65" s="21">
        <f t="shared" ref="C65:H65" si="15">SUM(C66:C68)</f>
        <v>0</v>
      </c>
      <c r="D65" s="21">
        <f t="shared" si="15"/>
        <v>0</v>
      </c>
      <c r="E65" s="21">
        <f t="shared" si="15"/>
        <v>0</v>
      </c>
      <c r="F65" s="21">
        <f t="shared" si="15"/>
        <v>0</v>
      </c>
      <c r="G65" s="21">
        <f t="shared" si="15"/>
        <v>0</v>
      </c>
      <c r="H65" s="21">
        <f t="shared" si="15"/>
        <v>0</v>
      </c>
      <c r="I65" s="21">
        <f>IF(H65=0,0,G65-H65)</f>
        <v>0</v>
      </c>
    </row>
    <row r="66" spans="1:9" x14ac:dyDescent="0.2">
      <c r="A66" s="22" t="s">
        <v>79</v>
      </c>
      <c r="B66" s="23" t="s">
        <v>35</v>
      </c>
      <c r="C66" s="24"/>
      <c r="D66" s="24"/>
      <c r="E66" s="21"/>
      <c r="F66" s="21"/>
      <c r="G66" s="21">
        <f>E66+F66</f>
        <v>0</v>
      </c>
      <c r="H66" s="39"/>
      <c r="I66" s="21" t="str">
        <f>IF(H66="","",G66-H66)</f>
        <v/>
      </c>
    </row>
    <row r="67" spans="1:9" x14ac:dyDescent="0.2">
      <c r="A67" s="22" t="s">
        <v>80</v>
      </c>
      <c r="B67" s="23" t="s">
        <v>36</v>
      </c>
      <c r="C67" s="24"/>
      <c r="D67" s="24"/>
      <c r="E67" s="21">
        <v>0</v>
      </c>
      <c r="F67" s="21"/>
      <c r="G67" s="21">
        <f>E67+F67</f>
        <v>0</v>
      </c>
      <c r="H67" s="39"/>
      <c r="I67" s="21" t="str">
        <f>IF(H67="","",G67-H67)</f>
        <v/>
      </c>
    </row>
    <row r="68" spans="1:9" x14ac:dyDescent="0.2">
      <c r="A68" s="22" t="s">
        <v>81</v>
      </c>
      <c r="B68" s="23" t="s">
        <v>37</v>
      </c>
      <c r="C68" s="24"/>
      <c r="D68" s="24"/>
      <c r="E68" s="21">
        <v>0</v>
      </c>
      <c r="F68" s="21"/>
      <c r="G68" s="21">
        <f>E68+F68</f>
        <v>0</v>
      </c>
      <c r="H68" s="39"/>
      <c r="I68" s="21" t="str">
        <f>IF(H68="","",G68-H68)</f>
        <v/>
      </c>
    </row>
    <row r="69" spans="1:9" x14ac:dyDescent="0.2">
      <c r="A69" s="22"/>
      <c r="B69" s="1" t="s">
        <v>46</v>
      </c>
      <c r="C69" s="24"/>
      <c r="D69" s="24"/>
      <c r="E69" s="24"/>
      <c r="F69" s="37"/>
      <c r="G69" s="37"/>
      <c r="H69" s="37"/>
      <c r="I69" s="37"/>
    </row>
    <row r="70" spans="1:9" x14ac:dyDescent="0.2">
      <c r="A70" s="25"/>
      <c r="B70" s="29" t="s">
        <v>38</v>
      </c>
      <c r="C70" s="21">
        <f>SUM(C71:C72)</f>
        <v>0</v>
      </c>
      <c r="D70" s="21">
        <f>SUM(D71:D72)</f>
        <v>0</v>
      </c>
      <c r="E70" s="21">
        <f>E71-E72</f>
        <v>0</v>
      </c>
      <c r="F70" s="21">
        <f>F71-F72</f>
        <v>0</v>
      </c>
      <c r="G70" s="21">
        <f>G71-G72</f>
        <v>0</v>
      </c>
      <c r="H70" s="21">
        <f>H71-H72</f>
        <v>0</v>
      </c>
      <c r="I70" s="21">
        <f>IF(H70=0,0,H70-G70)</f>
        <v>0</v>
      </c>
    </row>
    <row r="71" spans="1:9" x14ac:dyDescent="0.2">
      <c r="A71" s="22" t="s">
        <v>82</v>
      </c>
      <c r="B71" s="23" t="s">
        <v>39</v>
      </c>
      <c r="C71" s="24"/>
      <c r="D71" s="24"/>
      <c r="E71" s="21">
        <v>0</v>
      </c>
      <c r="F71" s="21"/>
      <c r="G71" s="21">
        <f>E71+F71</f>
        <v>0</v>
      </c>
      <c r="H71" s="39"/>
      <c r="I71" s="21" t="str">
        <f>IF(H71="","",H71-G71)</f>
        <v/>
      </c>
    </row>
    <row r="72" spans="1:9" x14ac:dyDescent="0.2">
      <c r="A72" s="22" t="s">
        <v>83</v>
      </c>
      <c r="B72" s="23" t="s">
        <v>40</v>
      </c>
      <c r="C72" s="24"/>
      <c r="D72" s="24"/>
      <c r="E72" s="21">
        <v>0</v>
      </c>
      <c r="F72" s="21"/>
      <c r="G72" s="21">
        <f>E72+F72</f>
        <v>0</v>
      </c>
      <c r="H72" s="39"/>
      <c r="I72" s="21" t="str">
        <f>IF(H72="","",G72-H72)</f>
        <v/>
      </c>
    </row>
    <row r="73" spans="1:9" x14ac:dyDescent="0.2">
      <c r="A73" s="22"/>
      <c r="B73" s="26" t="s">
        <v>46</v>
      </c>
      <c r="C73" s="24"/>
      <c r="D73" s="30"/>
      <c r="E73" s="24"/>
      <c r="F73" s="37"/>
      <c r="G73" s="37"/>
      <c r="H73" s="37"/>
      <c r="I73" s="37"/>
    </row>
    <row r="74" spans="1:9" x14ac:dyDescent="0.2">
      <c r="A74" s="25"/>
      <c r="B74" s="29" t="s">
        <v>41</v>
      </c>
      <c r="C74" s="21">
        <f t="shared" ref="C74:H74" si="16">SUM(C75:C77)</f>
        <v>0</v>
      </c>
      <c r="D74" s="21">
        <f t="shared" si="16"/>
        <v>0</v>
      </c>
      <c r="E74" s="21">
        <f t="shared" si="16"/>
        <v>0</v>
      </c>
      <c r="F74" s="21">
        <f t="shared" si="16"/>
        <v>0</v>
      </c>
      <c r="G74" s="21">
        <f t="shared" si="16"/>
        <v>0</v>
      </c>
      <c r="H74" s="21">
        <f t="shared" si="16"/>
        <v>0</v>
      </c>
      <c r="I74" s="21">
        <f>IF(H74=0,0,G74-H74)</f>
        <v>0</v>
      </c>
    </row>
    <row r="75" spans="1:9" x14ac:dyDescent="0.2">
      <c r="A75" s="22" t="s">
        <v>84</v>
      </c>
      <c r="B75" s="23" t="s">
        <v>42</v>
      </c>
      <c r="C75" s="24"/>
      <c r="D75" s="24"/>
      <c r="E75" s="21">
        <v>0</v>
      </c>
      <c r="F75" s="21"/>
      <c r="G75" s="21">
        <f>E75+F75</f>
        <v>0</v>
      </c>
      <c r="H75" s="39"/>
      <c r="I75" s="21" t="str">
        <f>IF(H75="","",G75-H75)</f>
        <v/>
      </c>
    </row>
    <row r="76" spans="1:9" x14ac:dyDescent="0.2">
      <c r="A76" s="22" t="s">
        <v>85</v>
      </c>
      <c r="B76" s="23" t="s">
        <v>43</v>
      </c>
      <c r="C76" s="24"/>
      <c r="D76" s="24"/>
      <c r="E76" s="21">
        <v>0</v>
      </c>
      <c r="F76" s="21"/>
      <c r="G76" s="21">
        <f>E76+F76</f>
        <v>0</v>
      </c>
      <c r="H76" s="39"/>
      <c r="I76" s="21" t="str">
        <f>IF(H76="","",G76-H76)</f>
        <v/>
      </c>
    </row>
    <row r="77" spans="1:9" x14ac:dyDescent="0.2">
      <c r="A77" s="22" t="s">
        <v>86</v>
      </c>
      <c r="B77" s="23" t="s">
        <v>44</v>
      </c>
      <c r="C77" s="24"/>
      <c r="D77" s="24"/>
      <c r="E77" s="21">
        <v>0</v>
      </c>
      <c r="F77" s="21"/>
      <c r="G77" s="21">
        <f>E77+F77</f>
        <v>0</v>
      </c>
      <c r="H77" s="39"/>
      <c r="I77" s="21" t="str">
        <f>IF(H77="","",G77-H77)</f>
        <v/>
      </c>
    </row>
    <row r="78" spans="1:9" x14ac:dyDescent="0.2">
      <c r="A78" s="31"/>
      <c r="B78" s="4" t="s">
        <v>46</v>
      </c>
      <c r="C78" s="24"/>
      <c r="D78" s="30"/>
      <c r="E78" s="24"/>
      <c r="F78" s="37"/>
      <c r="G78" s="37"/>
      <c r="H78" s="37"/>
      <c r="I78" s="37"/>
    </row>
    <row r="79" spans="1:9" ht="15" x14ac:dyDescent="0.25">
      <c r="A79" s="36"/>
      <c r="B79" s="27" t="s">
        <v>45</v>
      </c>
      <c r="C79" s="28">
        <f>C63-C65-C70-C74</f>
        <v>0</v>
      </c>
      <c r="D79" s="28">
        <f>D63-D65-D70-D74</f>
        <v>0</v>
      </c>
      <c r="E79" s="28">
        <f>E63-E65+E70-E74</f>
        <v>-41075644</v>
      </c>
      <c r="F79" s="28">
        <f>F63-F65+F70-F74</f>
        <v>0</v>
      </c>
      <c r="G79" s="28">
        <f>G63-G65+G70-G74</f>
        <v>-41075644</v>
      </c>
      <c r="H79" s="28">
        <f>H63-H65+H70-H74</f>
        <v>-40562225.420000002</v>
      </c>
      <c r="I79" s="28">
        <f>I63-I65+I70-I74</f>
        <v>513418.57999999821</v>
      </c>
    </row>
    <row r="82" spans="1:2" ht="15" x14ac:dyDescent="0.25">
      <c r="A82" s="42" t="s">
        <v>98</v>
      </c>
    </row>
    <row r="83" spans="1:2" x14ac:dyDescent="0.2">
      <c r="B83" s="43"/>
    </row>
    <row r="84" spans="1:2" x14ac:dyDescent="0.2">
      <c r="B84" s="44"/>
    </row>
    <row r="85" spans="1:2" x14ac:dyDescent="0.2">
      <c r="B85" s="44"/>
    </row>
    <row r="86" spans="1:2" x14ac:dyDescent="0.2">
      <c r="B86" s="44"/>
    </row>
    <row r="87" spans="1:2" x14ac:dyDescent="0.2">
      <c r="B87" s="44"/>
    </row>
    <row r="88" spans="1:2" x14ac:dyDescent="0.2">
      <c r="B88" s="44"/>
    </row>
    <row r="89" spans="1:2" x14ac:dyDescent="0.2">
      <c r="B89" s="44"/>
    </row>
    <row r="90" spans="1:2" x14ac:dyDescent="0.2">
      <c r="B90" s="44"/>
    </row>
    <row r="91" spans="1:2" x14ac:dyDescent="0.2">
      <c r="B91" s="44"/>
    </row>
    <row r="92" spans="1:2" x14ac:dyDescent="0.2">
      <c r="B92" s="44"/>
    </row>
    <row r="93" spans="1:2" x14ac:dyDescent="0.2">
      <c r="B93" s="44"/>
    </row>
    <row r="94" spans="1:2" x14ac:dyDescent="0.2">
      <c r="B94" s="44"/>
    </row>
    <row r="95" spans="1:2" x14ac:dyDescent="0.2">
      <c r="B95" s="44"/>
    </row>
  </sheetData>
  <phoneticPr fontId="7" type="noConversion"/>
  <conditionalFormatting sqref="A79">
    <cfRule type="expression" dxfId="3" priority="1" stopIfTrue="1">
      <formula>#REF!="Y"</formula>
    </cfRule>
  </conditionalFormatting>
  <pageMargins left="0.78740157480314965" right="0.78740157480314965" top="0.78740157480314965" bottom="0.78740157480314965" header="0.51181102362204722" footer="0.51181102362204722"/>
  <pageSetup paperSize="9" scale="59" orientation="portrait" r:id="rId1"/>
  <headerFooter alignWithMargins="0">
    <oddHeader>&amp;R&amp;D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5"/>
  <sheetViews>
    <sheetView zoomScale="75" zoomScaleNormal="75" workbookViewId="0">
      <pane xSplit="2" ySplit="5" topLeftCell="E25" activePane="bottomRight" state="frozen"/>
      <selection activeCell="H13" sqref="H13"/>
      <selection pane="topRight" activeCell="H13" sqref="H13"/>
      <selection pane="bottomLeft" activeCell="H13" sqref="H13"/>
      <selection pane="bottomRight" activeCell="F82" sqref="F82"/>
    </sheetView>
  </sheetViews>
  <sheetFormatPr defaultColWidth="9.140625" defaultRowHeight="12.75" x14ac:dyDescent="0.2"/>
  <cols>
    <col min="1" max="1" width="6.28515625" style="5" customWidth="1"/>
    <col min="2" max="2" width="56.140625" style="5" bestFit="1" customWidth="1"/>
    <col min="3" max="4" width="16.7109375" style="5" hidden="1" customWidth="1"/>
    <col min="5" max="9" width="16.7109375" style="5" customWidth="1"/>
    <col min="10" max="16384" width="9.140625" style="5"/>
  </cols>
  <sheetData>
    <row r="1" spans="1:9" x14ac:dyDescent="0.2">
      <c r="A1" s="9"/>
      <c r="B1" s="10"/>
      <c r="C1" s="11"/>
      <c r="D1" s="11"/>
      <c r="E1" s="11"/>
      <c r="F1" s="11"/>
      <c r="G1" s="11"/>
      <c r="H1" s="11"/>
      <c r="I1" s="11"/>
    </row>
    <row r="2" spans="1:9" ht="33" customHeight="1" x14ac:dyDescent="0.2">
      <c r="A2" s="12"/>
      <c r="B2" s="13"/>
      <c r="C2" s="14" t="s">
        <v>88</v>
      </c>
      <c r="D2" s="14" t="s">
        <v>89</v>
      </c>
      <c r="E2" s="14" t="s">
        <v>108</v>
      </c>
      <c r="F2" s="14" t="s">
        <v>90</v>
      </c>
      <c r="G2" s="14" t="s">
        <v>113</v>
      </c>
      <c r="H2" s="14" t="s">
        <v>109</v>
      </c>
      <c r="I2" s="14" t="s">
        <v>91</v>
      </c>
    </row>
    <row r="3" spans="1:9" x14ac:dyDescent="0.2">
      <c r="A3" s="12"/>
      <c r="B3" s="6" t="s">
        <v>87</v>
      </c>
      <c r="C3" s="14"/>
      <c r="D3" s="14"/>
      <c r="E3" s="14"/>
      <c r="F3" s="14"/>
      <c r="G3" s="14"/>
      <c r="H3" s="14"/>
      <c r="I3" s="14"/>
    </row>
    <row r="4" spans="1:9" x14ac:dyDescent="0.2">
      <c r="A4" s="12"/>
      <c r="B4" s="6" t="s">
        <v>110</v>
      </c>
      <c r="C4" s="15"/>
      <c r="D4" s="15"/>
      <c r="E4" s="15"/>
      <c r="F4" s="15"/>
      <c r="G4" s="15"/>
      <c r="H4" s="15"/>
      <c r="I4" s="15"/>
    </row>
    <row r="5" spans="1:9" x14ac:dyDescent="0.2">
      <c r="A5" s="12"/>
      <c r="B5" s="13" t="s">
        <v>46</v>
      </c>
      <c r="C5" s="16"/>
      <c r="D5" s="17"/>
      <c r="E5" s="16"/>
      <c r="F5" s="17"/>
      <c r="G5" s="17"/>
      <c r="H5" s="17"/>
      <c r="I5" s="17"/>
    </row>
    <row r="6" spans="1:9" ht="15" x14ac:dyDescent="0.25">
      <c r="A6" s="34"/>
      <c r="B6" s="27" t="s">
        <v>0</v>
      </c>
      <c r="C6" s="32"/>
      <c r="D6" s="32"/>
      <c r="E6" s="32"/>
      <c r="F6" s="32"/>
      <c r="G6" s="32"/>
      <c r="H6" s="32"/>
      <c r="I6" s="32"/>
    </row>
    <row r="7" spans="1:9" x14ac:dyDescent="0.2">
      <c r="A7" s="18"/>
      <c r="B7" s="19" t="s">
        <v>46</v>
      </c>
      <c r="C7" s="8"/>
      <c r="D7" s="2"/>
      <c r="E7" s="8"/>
      <c r="F7" s="2"/>
      <c r="G7" s="2"/>
      <c r="H7" s="2"/>
      <c r="I7" s="2"/>
    </row>
    <row r="8" spans="1:9" x14ac:dyDescent="0.2">
      <c r="A8" s="20"/>
      <c r="B8" s="3" t="s">
        <v>47</v>
      </c>
      <c r="C8" s="21">
        <f t="shared" ref="C8:H8" si="0">SUM(C9:C12)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42500</v>
      </c>
      <c r="I8" s="21">
        <f>IF(H8=0,0,H8-G8)</f>
        <v>42500</v>
      </c>
    </row>
    <row r="9" spans="1:9" x14ac:dyDescent="0.2">
      <c r="A9" s="22" t="s">
        <v>51</v>
      </c>
      <c r="B9" s="23" t="s">
        <v>1</v>
      </c>
      <c r="C9" s="24"/>
      <c r="D9" s="24"/>
      <c r="E9" s="21"/>
      <c r="F9" s="21"/>
      <c r="G9" s="21">
        <f>E9+F9</f>
        <v>0</v>
      </c>
      <c r="H9" s="40">
        <v>2500</v>
      </c>
      <c r="I9" s="21">
        <f>IF(H9="","",H9-G9)</f>
        <v>2500</v>
      </c>
    </row>
    <row r="10" spans="1:9" x14ac:dyDescent="0.2">
      <c r="A10" s="22" t="s">
        <v>52</v>
      </c>
      <c r="B10" s="23" t="s">
        <v>53</v>
      </c>
      <c r="C10" s="24"/>
      <c r="D10" s="24"/>
      <c r="E10" s="21">
        <v>0</v>
      </c>
      <c r="F10" s="21"/>
      <c r="G10" s="21">
        <f>E10+F10</f>
        <v>0</v>
      </c>
      <c r="H10" s="39"/>
      <c r="I10" s="21" t="str">
        <f>IF(H10="","",H10-G10)</f>
        <v/>
      </c>
    </row>
    <row r="11" spans="1:9" x14ac:dyDescent="0.2">
      <c r="A11" s="22" t="s">
        <v>54</v>
      </c>
      <c r="B11" s="23" t="s">
        <v>2</v>
      </c>
      <c r="C11" s="24"/>
      <c r="D11" s="24"/>
      <c r="E11" s="21"/>
      <c r="F11" s="21"/>
      <c r="G11" s="21">
        <f>E11+F11</f>
        <v>0</v>
      </c>
      <c r="H11" s="39"/>
      <c r="I11" s="21" t="str">
        <f>IF(H11="","",H11-G11)</f>
        <v/>
      </c>
    </row>
    <row r="12" spans="1:9" x14ac:dyDescent="0.2">
      <c r="A12" s="22" t="s">
        <v>55</v>
      </c>
      <c r="B12" s="23" t="s">
        <v>3</v>
      </c>
      <c r="C12" s="24"/>
      <c r="D12" s="24"/>
      <c r="E12" s="21"/>
      <c r="F12" s="21"/>
      <c r="G12" s="21">
        <f>E12+F12</f>
        <v>0</v>
      </c>
      <c r="H12" s="39">
        <v>40000</v>
      </c>
      <c r="I12" s="21">
        <f>IF(H12="","",H12-G12)</f>
        <v>40000</v>
      </c>
    </row>
    <row r="13" spans="1:9" x14ac:dyDescent="0.2">
      <c r="A13" s="22"/>
      <c r="B13" s="23"/>
      <c r="C13" s="24"/>
      <c r="D13" s="24"/>
      <c r="E13" s="24"/>
      <c r="F13" s="24"/>
      <c r="G13" s="24"/>
      <c r="H13" s="24"/>
      <c r="I13" s="24"/>
    </row>
    <row r="14" spans="1:9" x14ac:dyDescent="0.2">
      <c r="A14" s="25"/>
      <c r="B14" s="3" t="s">
        <v>4</v>
      </c>
      <c r="C14" s="21">
        <f t="shared" ref="C14:H14" si="1">SUM(C15:C20)</f>
        <v>0</v>
      </c>
      <c r="D14" s="21">
        <f t="shared" si="1"/>
        <v>0</v>
      </c>
      <c r="E14" s="21">
        <f t="shared" si="1"/>
        <v>0</v>
      </c>
      <c r="F14" s="21">
        <f t="shared" si="1"/>
        <v>0</v>
      </c>
      <c r="G14" s="21">
        <f t="shared" si="1"/>
        <v>0</v>
      </c>
      <c r="H14" s="21">
        <f t="shared" si="1"/>
        <v>43000</v>
      </c>
      <c r="I14" s="21">
        <f>IF(H14=0,0,H14-G14)</f>
        <v>43000</v>
      </c>
    </row>
    <row r="15" spans="1:9" x14ac:dyDescent="0.2">
      <c r="A15" s="22" t="s">
        <v>56</v>
      </c>
      <c r="B15" s="23" t="s">
        <v>5</v>
      </c>
      <c r="C15" s="24"/>
      <c r="D15" s="24"/>
      <c r="E15" s="21"/>
      <c r="F15" s="21"/>
      <c r="G15" s="21">
        <f t="shared" ref="G15:G20" si="2">E15+F15</f>
        <v>0</v>
      </c>
      <c r="H15" s="40"/>
      <c r="I15" s="21" t="str">
        <f t="shared" ref="I15:I20" si="3">IF(H15="","",H15-G15)</f>
        <v/>
      </c>
    </row>
    <row r="16" spans="1:9" x14ac:dyDescent="0.2">
      <c r="A16" s="22" t="s">
        <v>57</v>
      </c>
      <c r="B16" s="23" t="s">
        <v>6</v>
      </c>
      <c r="C16" s="24"/>
      <c r="D16" s="24"/>
      <c r="E16" s="21"/>
      <c r="F16" s="21"/>
      <c r="G16" s="21">
        <f t="shared" si="2"/>
        <v>0</v>
      </c>
      <c r="H16" s="39"/>
      <c r="I16" s="21" t="str">
        <f t="shared" si="3"/>
        <v/>
      </c>
    </row>
    <row r="17" spans="1:9" x14ac:dyDescent="0.2">
      <c r="A17" s="22" t="s">
        <v>58</v>
      </c>
      <c r="B17" s="23" t="s">
        <v>7</v>
      </c>
      <c r="C17" s="24"/>
      <c r="D17" s="24"/>
      <c r="E17" s="21"/>
      <c r="F17" s="21"/>
      <c r="G17" s="21">
        <f t="shared" si="2"/>
        <v>0</v>
      </c>
      <c r="H17" s="39"/>
      <c r="I17" s="21" t="str">
        <f t="shared" si="3"/>
        <v/>
      </c>
    </row>
    <row r="18" spans="1:9" x14ac:dyDescent="0.2">
      <c r="A18" s="22" t="s">
        <v>59</v>
      </c>
      <c r="B18" s="23" t="s">
        <v>8</v>
      </c>
      <c r="C18" s="24"/>
      <c r="D18" s="24"/>
      <c r="E18" s="21"/>
      <c r="F18" s="21"/>
      <c r="G18" s="21">
        <f t="shared" si="2"/>
        <v>0</v>
      </c>
      <c r="H18" s="39">
        <v>8000</v>
      </c>
      <c r="I18" s="21">
        <f t="shared" si="3"/>
        <v>8000</v>
      </c>
    </row>
    <row r="19" spans="1:9" x14ac:dyDescent="0.2">
      <c r="A19" s="22" t="s">
        <v>60</v>
      </c>
      <c r="B19" s="23" t="s">
        <v>9</v>
      </c>
      <c r="C19" s="24"/>
      <c r="D19" s="24"/>
      <c r="E19" s="21"/>
      <c r="F19" s="21"/>
      <c r="G19" s="21">
        <f t="shared" si="2"/>
        <v>0</v>
      </c>
      <c r="H19" s="39"/>
      <c r="I19" s="21" t="str">
        <f t="shared" si="3"/>
        <v/>
      </c>
    </row>
    <row r="20" spans="1:9" x14ac:dyDescent="0.2">
      <c r="A20" s="22" t="s">
        <v>61</v>
      </c>
      <c r="B20" s="23" t="s">
        <v>10</v>
      </c>
      <c r="C20" s="24"/>
      <c r="D20" s="24"/>
      <c r="E20" s="21"/>
      <c r="F20" s="21"/>
      <c r="G20" s="21">
        <f t="shared" si="2"/>
        <v>0</v>
      </c>
      <c r="H20" s="39">
        <v>35000</v>
      </c>
      <c r="I20" s="21">
        <f t="shared" si="3"/>
        <v>35000</v>
      </c>
    </row>
    <row r="21" spans="1:9" x14ac:dyDescent="0.2">
      <c r="A21" s="22"/>
      <c r="B21" s="23"/>
      <c r="C21" s="24"/>
      <c r="D21" s="24"/>
      <c r="E21" s="24"/>
      <c r="F21" s="24"/>
      <c r="G21" s="24"/>
      <c r="H21" s="24"/>
      <c r="I21" s="24"/>
    </row>
    <row r="22" spans="1:9" x14ac:dyDescent="0.2">
      <c r="A22" s="25"/>
      <c r="B22" s="3" t="s">
        <v>11</v>
      </c>
      <c r="C22" s="21">
        <f t="shared" ref="C22:H22" si="4">SUM(C23)</f>
        <v>0</v>
      </c>
      <c r="D22" s="21">
        <f t="shared" si="4"/>
        <v>0</v>
      </c>
      <c r="E22" s="21">
        <f t="shared" si="4"/>
        <v>2369610</v>
      </c>
      <c r="F22" s="21">
        <f t="shared" si="4"/>
        <v>727000</v>
      </c>
      <c r="G22" s="21">
        <f t="shared" si="4"/>
        <v>3096610</v>
      </c>
      <c r="H22" s="21">
        <f t="shared" si="4"/>
        <v>3000371</v>
      </c>
      <c r="I22" s="21">
        <f>IF(H22=0,0,H22-G22)</f>
        <v>-96239</v>
      </c>
    </row>
    <row r="23" spans="1:9" x14ac:dyDescent="0.2">
      <c r="A23" s="22" t="s">
        <v>62</v>
      </c>
      <c r="B23" s="23" t="s">
        <v>11</v>
      </c>
      <c r="C23" s="24"/>
      <c r="D23" s="24"/>
      <c r="E23" s="21">
        <v>2369610</v>
      </c>
      <c r="F23" s="21">
        <v>727000</v>
      </c>
      <c r="G23" s="21">
        <f>E23+F23</f>
        <v>3096610</v>
      </c>
      <c r="H23" s="38">
        <v>3000371</v>
      </c>
      <c r="I23" s="21">
        <f>IF(H23="","",H23-G23)</f>
        <v>-96239</v>
      </c>
    </row>
    <row r="24" spans="1:9" x14ac:dyDescent="0.2">
      <c r="A24" s="22"/>
      <c r="B24" s="23"/>
      <c r="C24" s="24"/>
      <c r="D24" s="24"/>
      <c r="E24" s="24"/>
      <c r="F24" s="24"/>
      <c r="G24" s="24"/>
      <c r="H24" s="24"/>
      <c r="I24" s="24"/>
    </row>
    <row r="25" spans="1:9" x14ac:dyDescent="0.2">
      <c r="A25" s="25"/>
      <c r="B25" s="3" t="s">
        <v>12</v>
      </c>
      <c r="C25" s="21">
        <f t="shared" ref="C25:H25" si="5">SUM(C26)</f>
        <v>0</v>
      </c>
      <c r="D25" s="21">
        <f t="shared" si="5"/>
        <v>0</v>
      </c>
      <c r="E25" s="21">
        <f t="shared" si="5"/>
        <v>700</v>
      </c>
      <c r="F25" s="21">
        <f t="shared" si="5"/>
        <v>0</v>
      </c>
      <c r="G25" s="21">
        <f t="shared" si="5"/>
        <v>700</v>
      </c>
      <c r="H25" s="21">
        <f t="shared" si="5"/>
        <v>4500</v>
      </c>
      <c r="I25" s="21">
        <f>IF(H25=0,0,H25-G25)</f>
        <v>3800</v>
      </c>
    </row>
    <row r="26" spans="1:9" x14ac:dyDescent="0.2">
      <c r="A26" s="22" t="s">
        <v>63</v>
      </c>
      <c r="B26" s="23" t="s">
        <v>12</v>
      </c>
      <c r="C26" s="24"/>
      <c r="D26" s="24"/>
      <c r="E26" s="21">
        <v>700</v>
      </c>
      <c r="F26" s="21"/>
      <c r="G26" s="21">
        <f>E26+F26</f>
        <v>700</v>
      </c>
      <c r="H26" s="38">
        <v>4500</v>
      </c>
      <c r="I26" s="21">
        <f>IF(H26="","",H26-G26)</f>
        <v>3800</v>
      </c>
    </row>
    <row r="27" spans="1:9" x14ac:dyDescent="0.2">
      <c r="A27" s="22"/>
      <c r="B27" s="23"/>
      <c r="C27" s="24"/>
      <c r="D27" s="24"/>
      <c r="E27" s="24"/>
      <c r="F27" s="24"/>
      <c r="G27" s="24"/>
      <c r="H27" s="24"/>
      <c r="I27" s="24"/>
    </row>
    <row r="28" spans="1:9" x14ac:dyDescent="0.2">
      <c r="A28" s="25"/>
      <c r="B28" s="3" t="s">
        <v>13</v>
      </c>
      <c r="C28" s="21">
        <f t="shared" ref="C28:H28" si="6">SUM(C29)</f>
        <v>0</v>
      </c>
      <c r="D28" s="21">
        <f t="shared" si="6"/>
        <v>0</v>
      </c>
      <c r="E28" s="21">
        <f>SUM(E29)</f>
        <v>3000</v>
      </c>
      <c r="F28" s="21">
        <f t="shared" si="6"/>
        <v>0</v>
      </c>
      <c r="G28" s="21">
        <f t="shared" si="6"/>
        <v>3000</v>
      </c>
      <c r="H28" s="21">
        <f t="shared" si="6"/>
        <v>501000</v>
      </c>
      <c r="I28" s="21">
        <f>IF(H28=0,0,H28-G28)</f>
        <v>498000</v>
      </c>
    </row>
    <row r="29" spans="1:9" x14ac:dyDescent="0.2">
      <c r="A29" s="22" t="s">
        <v>64</v>
      </c>
      <c r="B29" s="23" t="s">
        <v>13</v>
      </c>
      <c r="C29" s="24"/>
      <c r="D29" s="24"/>
      <c r="E29" s="21">
        <v>3000</v>
      </c>
      <c r="F29" s="21"/>
      <c r="G29" s="21">
        <f>E29+F29</f>
        <v>3000</v>
      </c>
      <c r="H29" s="39">
        <v>501000</v>
      </c>
      <c r="I29" s="21">
        <f>IF(H29="","",H29-G29)</f>
        <v>498000</v>
      </c>
    </row>
    <row r="30" spans="1:9" x14ac:dyDescent="0.2">
      <c r="A30" s="22"/>
      <c r="B30" s="26" t="s">
        <v>46</v>
      </c>
      <c r="C30" s="24"/>
      <c r="D30" s="24"/>
      <c r="E30" s="24"/>
      <c r="F30" s="37"/>
      <c r="G30" s="37"/>
      <c r="H30" s="37"/>
      <c r="I30" s="37"/>
    </row>
    <row r="31" spans="1:9" ht="15" x14ac:dyDescent="0.25">
      <c r="A31" s="35"/>
      <c r="B31" s="27" t="s">
        <v>14</v>
      </c>
      <c r="C31" s="28">
        <f t="shared" ref="C31:H31" si="7">C28+C25+C22+C14+C8</f>
        <v>0</v>
      </c>
      <c r="D31" s="28">
        <f t="shared" si="7"/>
        <v>0</v>
      </c>
      <c r="E31" s="28">
        <f t="shared" si="7"/>
        <v>2373310</v>
      </c>
      <c r="F31" s="28">
        <f t="shared" si="7"/>
        <v>727000</v>
      </c>
      <c r="G31" s="28">
        <f t="shared" si="7"/>
        <v>3100310</v>
      </c>
      <c r="H31" s="28">
        <f t="shared" si="7"/>
        <v>3591371</v>
      </c>
      <c r="I31" s="28">
        <f>IF(H31=0,0,H31-G31)</f>
        <v>491061</v>
      </c>
    </row>
    <row r="32" spans="1:9" x14ac:dyDescent="0.2">
      <c r="A32" s="22"/>
      <c r="B32" s="26" t="s">
        <v>46</v>
      </c>
      <c r="C32" s="24"/>
      <c r="D32" s="24"/>
      <c r="E32" s="24"/>
      <c r="F32" s="24"/>
      <c r="G32" s="24"/>
      <c r="H32" s="24"/>
      <c r="I32" s="24"/>
    </row>
    <row r="33" spans="1:9" x14ac:dyDescent="0.2">
      <c r="A33" s="25"/>
      <c r="B33" s="3" t="s">
        <v>15</v>
      </c>
      <c r="C33" s="21">
        <f t="shared" ref="C33:H33" si="8">SUM(C34)</f>
        <v>0</v>
      </c>
      <c r="D33" s="21">
        <f t="shared" si="8"/>
        <v>0</v>
      </c>
      <c r="E33" s="21">
        <f t="shared" si="8"/>
        <v>0</v>
      </c>
      <c r="F33" s="21">
        <f t="shared" si="8"/>
        <v>0</v>
      </c>
      <c r="G33" s="21">
        <f t="shared" si="8"/>
        <v>0</v>
      </c>
      <c r="H33" s="21">
        <f t="shared" si="8"/>
        <v>0</v>
      </c>
      <c r="I33" s="21">
        <f>IF(H33=0,0,H33-G33)</f>
        <v>0</v>
      </c>
    </row>
    <row r="34" spans="1:9" x14ac:dyDescent="0.2">
      <c r="A34" s="22" t="s">
        <v>65</v>
      </c>
      <c r="B34" s="23" t="s">
        <v>15</v>
      </c>
      <c r="C34" s="24"/>
      <c r="D34" s="24"/>
      <c r="E34" s="21">
        <v>0</v>
      </c>
      <c r="F34" s="21"/>
      <c r="G34" s="21">
        <f>E34+F34</f>
        <v>0</v>
      </c>
      <c r="H34" s="39"/>
      <c r="I34" s="21" t="str">
        <f>IF(H34="","",H34-G34)</f>
        <v/>
      </c>
    </row>
    <row r="35" spans="1:9" x14ac:dyDescent="0.2">
      <c r="A35" s="22"/>
      <c r="B35" s="26" t="s">
        <v>46</v>
      </c>
      <c r="C35" s="24"/>
      <c r="D35" s="24"/>
      <c r="E35" s="24"/>
      <c r="F35" s="37"/>
      <c r="G35" s="37"/>
      <c r="H35" s="37"/>
      <c r="I35" s="37"/>
    </row>
    <row r="36" spans="1:9" ht="15" x14ac:dyDescent="0.25">
      <c r="A36" s="35"/>
      <c r="B36" s="27" t="s">
        <v>16</v>
      </c>
      <c r="C36" s="28"/>
      <c r="D36" s="28"/>
      <c r="E36" s="28"/>
      <c r="F36" s="28"/>
      <c r="G36" s="28"/>
      <c r="H36" s="28"/>
      <c r="I36" s="28"/>
    </row>
    <row r="37" spans="1:9" ht="15" x14ac:dyDescent="0.25">
      <c r="A37" s="22"/>
      <c r="B37" s="7"/>
      <c r="C37" s="33"/>
      <c r="D37" s="33"/>
      <c r="E37" s="33"/>
      <c r="F37" s="33"/>
      <c r="G37" s="33"/>
      <c r="H37" s="33"/>
      <c r="I37" s="33"/>
    </row>
    <row r="38" spans="1:9" x14ac:dyDescent="0.2">
      <c r="A38" s="25"/>
      <c r="B38" s="29" t="s">
        <v>48</v>
      </c>
      <c r="C38" s="21">
        <f>SUM(C39:C41)-C42</f>
        <v>0</v>
      </c>
      <c r="D38" s="21">
        <f>SUM(D39:D42)</f>
        <v>0</v>
      </c>
      <c r="E38" s="21">
        <f>SUM(E39:E42)</f>
        <v>5364408</v>
      </c>
      <c r="F38" s="21">
        <f>SUM(F39:F42)</f>
        <v>124000</v>
      </c>
      <c r="G38" s="21">
        <f>SUM(G39:G42)</f>
        <v>5488408</v>
      </c>
      <c r="H38" s="21">
        <f>SUM(H39:H42)</f>
        <v>5640045.4000000004</v>
      </c>
      <c r="I38" s="21">
        <f>IF(H38=0,0,G38-H38)</f>
        <v>-151637.40000000037</v>
      </c>
    </row>
    <row r="39" spans="1:9" x14ac:dyDescent="0.2">
      <c r="A39" s="22" t="s">
        <v>66</v>
      </c>
      <c r="B39" s="23" t="s">
        <v>17</v>
      </c>
      <c r="C39" s="24"/>
      <c r="D39" s="24"/>
      <c r="E39" s="21">
        <v>4405379</v>
      </c>
      <c r="F39" s="21">
        <v>101216</v>
      </c>
      <c r="G39" s="21">
        <f>E39+F39</f>
        <v>4506595</v>
      </c>
      <c r="H39" s="39">
        <v>4644000</v>
      </c>
      <c r="I39" s="21">
        <f>IF(H39="","",G39-H39)</f>
        <v>-137405</v>
      </c>
    </row>
    <row r="40" spans="1:9" x14ac:dyDescent="0.2">
      <c r="A40" s="22" t="s">
        <v>67</v>
      </c>
      <c r="B40" s="23" t="s">
        <v>18</v>
      </c>
      <c r="C40" s="24">
        <f>C39*15.6%</f>
        <v>0</v>
      </c>
      <c r="D40" s="24"/>
      <c r="E40" s="21">
        <v>710344</v>
      </c>
      <c r="F40" s="21">
        <v>16549</v>
      </c>
      <c r="G40" s="21">
        <f>E40+F40</f>
        <v>726893</v>
      </c>
      <c r="H40" s="39">
        <v>769975</v>
      </c>
      <c r="I40" s="21">
        <f>IF(H40="","",G40-H40)</f>
        <v>-43082</v>
      </c>
    </row>
    <row r="41" spans="1:9" x14ac:dyDescent="0.2">
      <c r="A41" s="22" t="s">
        <v>68</v>
      </c>
      <c r="B41" s="23" t="s">
        <v>19</v>
      </c>
      <c r="C41" s="24">
        <f>C39*6.29%</f>
        <v>0</v>
      </c>
      <c r="D41" s="24"/>
      <c r="E41" s="21">
        <v>268285</v>
      </c>
      <c r="F41" s="21">
        <f>2146+4089</f>
        <v>6235</v>
      </c>
      <c r="G41" s="21">
        <f>E41+F41</f>
        <v>274520</v>
      </c>
      <c r="H41" s="39">
        <f>6.16*H39%</f>
        <v>286070.40000000002</v>
      </c>
      <c r="I41" s="21">
        <f>IF(H41="","",G41-H41)</f>
        <v>-11550.400000000023</v>
      </c>
    </row>
    <row r="42" spans="1:9" x14ac:dyDescent="0.2">
      <c r="A42" s="22" t="s">
        <v>69</v>
      </c>
      <c r="B42" s="23" t="s">
        <v>20</v>
      </c>
      <c r="C42" s="24"/>
      <c r="D42" s="24"/>
      <c r="E42" s="21">
        <v>-19600</v>
      </c>
      <c r="F42" s="21"/>
      <c r="G42" s="21">
        <f>E42+F42</f>
        <v>-19600</v>
      </c>
      <c r="H42" s="41">
        <v>-60000</v>
      </c>
      <c r="I42" s="21">
        <f>IF(H42="","",G42-H42)</f>
        <v>40400</v>
      </c>
    </row>
    <row r="43" spans="1:9" x14ac:dyDescent="0.2">
      <c r="A43" s="22"/>
      <c r="B43" s="23"/>
      <c r="C43" s="24"/>
      <c r="D43" s="24"/>
      <c r="E43" s="24"/>
      <c r="F43" s="24"/>
      <c r="G43" s="24"/>
      <c r="H43" s="24"/>
      <c r="I43" s="24"/>
    </row>
    <row r="44" spans="1:9" x14ac:dyDescent="0.2">
      <c r="A44" s="25"/>
      <c r="B44" s="29" t="s">
        <v>49</v>
      </c>
      <c r="C44" s="21">
        <f t="shared" ref="C44:H44" si="9">SUM(C45:C46)</f>
        <v>0</v>
      </c>
      <c r="D44" s="21">
        <f t="shared" si="9"/>
        <v>0</v>
      </c>
      <c r="E44" s="21">
        <f t="shared" si="9"/>
        <v>1471863</v>
      </c>
      <c r="F44" s="21">
        <f t="shared" si="9"/>
        <v>0</v>
      </c>
      <c r="G44" s="21">
        <f t="shared" si="9"/>
        <v>1471863</v>
      </c>
      <c r="H44" s="21">
        <f t="shared" si="9"/>
        <v>1628443</v>
      </c>
      <c r="I44" s="21">
        <f>IF(H44=0,0,G44-H44)</f>
        <v>-156580</v>
      </c>
    </row>
    <row r="45" spans="1:9" x14ac:dyDescent="0.2">
      <c r="A45" s="22" t="s">
        <v>70</v>
      </c>
      <c r="B45" s="23" t="s">
        <v>21</v>
      </c>
      <c r="C45" s="24"/>
      <c r="D45" s="24"/>
      <c r="E45" s="21">
        <v>21950</v>
      </c>
      <c r="F45" s="21"/>
      <c r="G45" s="21">
        <f>E45+F45</f>
        <v>21950</v>
      </c>
      <c r="H45" s="39">
        <v>537</v>
      </c>
      <c r="I45" s="21">
        <f>IF(H45="","",G45-H45)</f>
        <v>21413</v>
      </c>
    </row>
    <row r="46" spans="1:9" x14ac:dyDescent="0.2">
      <c r="A46" s="22" t="s">
        <v>71</v>
      </c>
      <c r="B46" s="23" t="s">
        <v>22</v>
      </c>
      <c r="C46" s="24"/>
      <c r="D46" s="24"/>
      <c r="E46" s="21">
        <v>1449913</v>
      </c>
      <c r="F46" s="21"/>
      <c r="G46" s="21">
        <f>E46+F46</f>
        <v>1449913</v>
      </c>
      <c r="H46" s="41">
        <v>1627906</v>
      </c>
      <c r="I46" s="21">
        <f>IF(H46="","",G46-H46)</f>
        <v>-177993</v>
      </c>
    </row>
    <row r="47" spans="1:9" x14ac:dyDescent="0.2">
      <c r="A47" s="22"/>
      <c r="B47" s="23"/>
      <c r="C47" s="24"/>
      <c r="D47" s="24"/>
      <c r="E47" s="24"/>
      <c r="F47" s="24"/>
      <c r="G47" s="24"/>
      <c r="H47" s="24"/>
      <c r="I47" s="24"/>
    </row>
    <row r="48" spans="1:9" x14ac:dyDescent="0.2">
      <c r="A48" s="25"/>
      <c r="B48" s="29" t="s">
        <v>50</v>
      </c>
      <c r="C48" s="21">
        <f t="shared" ref="C48:H48" si="10">SUM(C49:C50)</f>
        <v>0</v>
      </c>
      <c r="D48" s="21">
        <f t="shared" si="10"/>
        <v>0</v>
      </c>
      <c r="E48" s="21">
        <f t="shared" si="10"/>
        <v>378344</v>
      </c>
      <c r="F48" s="21">
        <f t="shared" si="10"/>
        <v>0</v>
      </c>
      <c r="G48" s="21">
        <f t="shared" si="10"/>
        <v>378344</v>
      </c>
      <c r="H48" s="21">
        <f t="shared" si="10"/>
        <v>478350</v>
      </c>
      <c r="I48" s="21">
        <f>IF(H48=0,0,G48-H48)</f>
        <v>-100006</v>
      </c>
    </row>
    <row r="49" spans="1:9" x14ac:dyDescent="0.2">
      <c r="A49" s="22" t="s">
        <v>72</v>
      </c>
      <c r="B49" s="23" t="s">
        <v>23</v>
      </c>
      <c r="C49" s="24"/>
      <c r="D49" s="24"/>
      <c r="E49" s="21">
        <v>378344</v>
      </c>
      <c r="F49" s="21"/>
      <c r="G49" s="21">
        <f>E49+F49</f>
        <v>378344</v>
      </c>
      <c r="H49" s="39">
        <v>478350</v>
      </c>
      <c r="I49" s="21">
        <f>IF(H49="","",G49-H49)</f>
        <v>-100006</v>
      </c>
    </row>
    <row r="50" spans="1:9" x14ac:dyDescent="0.2">
      <c r="A50" s="22" t="s">
        <v>73</v>
      </c>
      <c r="B50" s="23" t="s">
        <v>24</v>
      </c>
      <c r="C50" s="24"/>
      <c r="D50" s="24"/>
      <c r="E50" s="21">
        <v>0</v>
      </c>
      <c r="F50" s="21"/>
      <c r="G50" s="21">
        <f>E50+F50</f>
        <v>0</v>
      </c>
      <c r="H50" s="41"/>
      <c r="I50" s="21" t="str">
        <f>IF(H50="","",G50-H50)</f>
        <v/>
      </c>
    </row>
    <row r="51" spans="1:9" x14ac:dyDescent="0.2">
      <c r="A51" s="22"/>
      <c r="B51" s="23"/>
      <c r="C51" s="24"/>
      <c r="D51" s="24"/>
      <c r="E51" s="24"/>
      <c r="F51" s="24"/>
      <c r="G51" s="24"/>
      <c r="H51" s="24"/>
      <c r="I51" s="24"/>
    </row>
    <row r="52" spans="1:9" x14ac:dyDescent="0.2">
      <c r="A52" s="25"/>
      <c r="B52" s="29" t="s">
        <v>25</v>
      </c>
      <c r="C52" s="21">
        <f t="shared" ref="C52:H52" si="11">SUM(C53:C55)</f>
        <v>0</v>
      </c>
      <c r="D52" s="21">
        <f t="shared" si="11"/>
        <v>0</v>
      </c>
      <c r="E52" s="21">
        <f t="shared" si="11"/>
        <v>23000</v>
      </c>
      <c r="F52" s="21">
        <f t="shared" si="11"/>
        <v>0</v>
      </c>
      <c r="G52" s="21">
        <f t="shared" si="11"/>
        <v>23000</v>
      </c>
      <c r="H52" s="21">
        <f t="shared" si="11"/>
        <v>18000</v>
      </c>
      <c r="I52" s="21">
        <f>IF(H52=0,0,G52-H52)</f>
        <v>5000</v>
      </c>
    </row>
    <row r="53" spans="1:9" x14ac:dyDescent="0.2">
      <c r="A53" s="22" t="s">
        <v>74</v>
      </c>
      <c r="B53" s="23" t="s">
        <v>26</v>
      </c>
      <c r="C53" s="24"/>
      <c r="D53" s="24"/>
      <c r="E53" s="21">
        <v>23000</v>
      </c>
      <c r="F53" s="21"/>
      <c r="G53" s="21">
        <f>E53+F53</f>
        <v>23000</v>
      </c>
      <c r="H53" s="39">
        <v>18000</v>
      </c>
      <c r="I53" s="21">
        <f>IF(H53="","",G53-H53)</f>
        <v>5000</v>
      </c>
    </row>
    <row r="54" spans="1:9" x14ac:dyDescent="0.2">
      <c r="A54" s="22" t="s">
        <v>75</v>
      </c>
      <c r="B54" s="23" t="s">
        <v>27</v>
      </c>
      <c r="C54" s="24"/>
      <c r="D54" s="24"/>
      <c r="E54" s="21"/>
      <c r="F54" s="21"/>
      <c r="G54" s="21">
        <f>E54+F54</f>
        <v>0</v>
      </c>
      <c r="H54" s="39"/>
      <c r="I54" s="21" t="str">
        <f>IF(H54="","",G54-H54)</f>
        <v/>
      </c>
    </row>
    <row r="55" spans="1:9" x14ac:dyDescent="0.2">
      <c r="A55" s="22" t="s">
        <v>76</v>
      </c>
      <c r="B55" s="23" t="s">
        <v>28</v>
      </c>
      <c r="C55" s="24"/>
      <c r="D55" s="24"/>
      <c r="E55" s="21">
        <v>0</v>
      </c>
      <c r="F55" s="21"/>
      <c r="G55" s="21">
        <f>E55+F55</f>
        <v>0</v>
      </c>
      <c r="H55" s="41"/>
      <c r="I55" s="21" t="str">
        <f>IF(H55="","",G55-H55)</f>
        <v/>
      </c>
    </row>
    <row r="56" spans="1:9" x14ac:dyDescent="0.2">
      <c r="A56" s="22"/>
      <c r="B56" s="23"/>
      <c r="C56" s="24"/>
      <c r="D56" s="24"/>
      <c r="E56" s="24"/>
      <c r="F56" s="24"/>
      <c r="G56" s="24"/>
      <c r="H56" s="24"/>
      <c r="I56" s="24"/>
    </row>
    <row r="57" spans="1:9" x14ac:dyDescent="0.2">
      <c r="A57" s="25"/>
      <c r="B57" s="29" t="s">
        <v>29</v>
      </c>
      <c r="C57" s="21">
        <f t="shared" ref="C57:H57" si="12">SUM(C58:C59)</f>
        <v>0</v>
      </c>
      <c r="D57" s="21">
        <f t="shared" si="12"/>
        <v>0</v>
      </c>
      <c r="E57" s="21">
        <f t="shared" si="12"/>
        <v>240557</v>
      </c>
      <c r="F57" s="21">
        <f t="shared" si="12"/>
        <v>0</v>
      </c>
      <c r="G57" s="21">
        <f t="shared" si="12"/>
        <v>240557</v>
      </c>
      <c r="H57" s="21">
        <f t="shared" si="12"/>
        <v>617210</v>
      </c>
      <c r="I57" s="21">
        <f>IF(H57=0,0,G57-H57)</f>
        <v>-376653</v>
      </c>
    </row>
    <row r="58" spans="1:9" x14ac:dyDescent="0.2">
      <c r="A58" s="22" t="s">
        <v>77</v>
      </c>
      <c r="B58" s="23" t="s">
        <v>30</v>
      </c>
      <c r="C58" s="24"/>
      <c r="D58" s="24"/>
      <c r="E58" s="21">
        <v>72427</v>
      </c>
      <c r="F58" s="21"/>
      <c r="G58" s="21">
        <f>E58+F58</f>
        <v>72427</v>
      </c>
      <c r="H58" s="39">
        <v>57000</v>
      </c>
      <c r="I58" s="21">
        <f>IF(H58="","",G58-H58)</f>
        <v>15427</v>
      </c>
    </row>
    <row r="59" spans="1:9" x14ac:dyDescent="0.2">
      <c r="A59" s="22" t="s">
        <v>78</v>
      </c>
      <c r="B59" s="23" t="s">
        <v>31</v>
      </c>
      <c r="C59" s="24"/>
      <c r="D59" s="24"/>
      <c r="E59" s="21">
        <v>168130</v>
      </c>
      <c r="F59" s="21"/>
      <c r="G59" s="21">
        <f>E59+F59</f>
        <v>168130</v>
      </c>
      <c r="H59" s="39">
        <v>560210</v>
      </c>
      <c r="I59" s="21">
        <f>IF(H59="","",G59-H59)</f>
        <v>-392080</v>
      </c>
    </row>
    <row r="60" spans="1:9" x14ac:dyDescent="0.2">
      <c r="A60" s="22"/>
      <c r="B60" s="26" t="s">
        <v>46</v>
      </c>
      <c r="C60" s="24"/>
      <c r="D60" s="24"/>
      <c r="E60" s="24"/>
      <c r="F60" s="37"/>
      <c r="G60" s="37"/>
      <c r="H60" s="37"/>
      <c r="I60" s="37"/>
    </row>
    <row r="61" spans="1:9" ht="15" x14ac:dyDescent="0.25">
      <c r="A61" s="35"/>
      <c r="B61" s="27" t="s">
        <v>32</v>
      </c>
      <c r="C61" s="28">
        <f t="shared" ref="C61:H61" si="13">C57+C52+C48+C44+C38</f>
        <v>0</v>
      </c>
      <c r="D61" s="28">
        <f t="shared" si="13"/>
        <v>0</v>
      </c>
      <c r="E61" s="28">
        <f t="shared" si="13"/>
        <v>7478172</v>
      </c>
      <c r="F61" s="28">
        <f t="shared" si="13"/>
        <v>124000</v>
      </c>
      <c r="G61" s="28">
        <f t="shared" si="13"/>
        <v>7602172</v>
      </c>
      <c r="H61" s="28">
        <f t="shared" si="13"/>
        <v>8382048.4000000004</v>
      </c>
      <c r="I61" s="28">
        <f>IF(H61=0,0,G61-H61)</f>
        <v>-779876.40000000037</v>
      </c>
    </row>
    <row r="62" spans="1:9" x14ac:dyDescent="0.2">
      <c r="A62" s="22"/>
      <c r="B62" s="4" t="s">
        <v>46</v>
      </c>
      <c r="C62" s="24"/>
      <c r="D62" s="24"/>
      <c r="E62" s="24"/>
      <c r="F62" s="24"/>
      <c r="G62" s="24"/>
      <c r="H62" s="24"/>
      <c r="I62" s="24"/>
    </row>
    <row r="63" spans="1:9" ht="15" x14ac:dyDescent="0.25">
      <c r="A63" s="35"/>
      <c r="B63" s="27" t="s">
        <v>33</v>
      </c>
      <c r="C63" s="28">
        <f t="shared" ref="C63:H63" si="14">C31+C33-C61</f>
        <v>0</v>
      </c>
      <c r="D63" s="28">
        <f t="shared" si="14"/>
        <v>0</v>
      </c>
      <c r="E63" s="28">
        <f t="shared" si="14"/>
        <v>-5104862</v>
      </c>
      <c r="F63" s="28">
        <f t="shared" si="14"/>
        <v>603000</v>
      </c>
      <c r="G63" s="28">
        <f t="shared" si="14"/>
        <v>-4501862</v>
      </c>
      <c r="H63" s="28">
        <f t="shared" si="14"/>
        <v>-4790677.4000000004</v>
      </c>
      <c r="I63" s="28">
        <f>+I31+I61</f>
        <v>-288815.40000000037</v>
      </c>
    </row>
    <row r="64" spans="1:9" x14ac:dyDescent="0.2">
      <c r="A64" s="22"/>
      <c r="B64" s="26" t="s">
        <v>46</v>
      </c>
      <c r="C64" s="24"/>
      <c r="D64" s="24"/>
      <c r="E64" s="24"/>
      <c r="F64" s="24"/>
      <c r="G64" s="24"/>
      <c r="H64" s="24"/>
      <c r="I64" s="24"/>
    </row>
    <row r="65" spans="1:9" x14ac:dyDescent="0.2">
      <c r="A65" s="25"/>
      <c r="B65" s="29" t="s">
        <v>34</v>
      </c>
      <c r="C65" s="21">
        <f t="shared" ref="C65:H65" si="15">SUM(C66:C68)</f>
        <v>0</v>
      </c>
      <c r="D65" s="21">
        <f t="shared" si="15"/>
        <v>0</v>
      </c>
      <c r="E65" s="21">
        <f t="shared" si="15"/>
        <v>0</v>
      </c>
      <c r="F65" s="21">
        <f t="shared" si="15"/>
        <v>0</v>
      </c>
      <c r="G65" s="21">
        <f t="shared" si="15"/>
        <v>0</v>
      </c>
      <c r="H65" s="21">
        <f t="shared" si="15"/>
        <v>0</v>
      </c>
      <c r="I65" s="21">
        <f>IF(H65=0,0,G65-H65)</f>
        <v>0</v>
      </c>
    </row>
    <row r="66" spans="1:9" x14ac:dyDescent="0.2">
      <c r="A66" s="22" t="s">
        <v>79</v>
      </c>
      <c r="B66" s="23" t="s">
        <v>35</v>
      </c>
      <c r="C66" s="24"/>
      <c r="D66" s="24"/>
      <c r="E66" s="21"/>
      <c r="F66" s="21"/>
      <c r="G66" s="21">
        <f>E66+F66</f>
        <v>0</v>
      </c>
      <c r="H66" s="39"/>
      <c r="I66" s="21" t="str">
        <f>IF(H66="","",G66-H66)</f>
        <v/>
      </c>
    </row>
    <row r="67" spans="1:9" x14ac:dyDescent="0.2">
      <c r="A67" s="22" t="s">
        <v>80</v>
      </c>
      <c r="B67" s="23" t="s">
        <v>36</v>
      </c>
      <c r="C67" s="24"/>
      <c r="D67" s="24"/>
      <c r="E67" s="21">
        <v>0</v>
      </c>
      <c r="F67" s="21"/>
      <c r="G67" s="21">
        <f>E67+F67</f>
        <v>0</v>
      </c>
      <c r="H67" s="39"/>
      <c r="I67" s="21" t="str">
        <f>IF(H67="","",G67-H67)</f>
        <v/>
      </c>
    </row>
    <row r="68" spans="1:9" x14ac:dyDescent="0.2">
      <c r="A68" s="22" t="s">
        <v>81</v>
      </c>
      <c r="B68" s="23" t="s">
        <v>37</v>
      </c>
      <c r="C68" s="24"/>
      <c r="D68" s="24"/>
      <c r="E68" s="21">
        <v>0</v>
      </c>
      <c r="F68" s="21"/>
      <c r="G68" s="21">
        <f>E68+F68</f>
        <v>0</v>
      </c>
      <c r="H68" s="39"/>
      <c r="I68" s="21" t="str">
        <f>IF(H68="","",G68-H68)</f>
        <v/>
      </c>
    </row>
    <row r="69" spans="1:9" x14ac:dyDescent="0.2">
      <c r="A69" s="22"/>
      <c r="B69" s="1" t="s">
        <v>46</v>
      </c>
      <c r="C69" s="24"/>
      <c r="D69" s="24"/>
      <c r="E69" s="24"/>
      <c r="F69" s="37"/>
      <c r="G69" s="37"/>
      <c r="H69" s="37"/>
      <c r="I69" s="37"/>
    </row>
    <row r="70" spans="1:9" x14ac:dyDescent="0.2">
      <c r="A70" s="25"/>
      <c r="B70" s="29" t="s">
        <v>38</v>
      </c>
      <c r="C70" s="21">
        <f>SUM(C71:C72)</f>
        <v>0</v>
      </c>
      <c r="D70" s="21">
        <f>SUM(D71:D72)</f>
        <v>0</v>
      </c>
      <c r="E70" s="21">
        <f>E71-E72</f>
        <v>0</v>
      </c>
      <c r="F70" s="21">
        <f>F71-F72</f>
        <v>0</v>
      </c>
      <c r="G70" s="21">
        <f>G71-G72</f>
        <v>0</v>
      </c>
      <c r="H70" s="21">
        <f>H71-H72</f>
        <v>0</v>
      </c>
      <c r="I70" s="21">
        <f>IF(H70=0,0,H70-G70)</f>
        <v>0</v>
      </c>
    </row>
    <row r="71" spans="1:9" x14ac:dyDescent="0.2">
      <c r="A71" s="22" t="s">
        <v>82</v>
      </c>
      <c r="B71" s="23" t="s">
        <v>39</v>
      </c>
      <c r="C71" s="24"/>
      <c r="D71" s="24"/>
      <c r="E71" s="21">
        <v>0</v>
      </c>
      <c r="F71" s="21"/>
      <c r="G71" s="21">
        <f>E71+F71</f>
        <v>0</v>
      </c>
      <c r="H71" s="39"/>
      <c r="I71" s="21" t="str">
        <f>IF(H71="","",H71-G71)</f>
        <v/>
      </c>
    </row>
    <row r="72" spans="1:9" x14ac:dyDescent="0.2">
      <c r="A72" s="22" t="s">
        <v>83</v>
      </c>
      <c r="B72" s="23" t="s">
        <v>40</v>
      </c>
      <c r="C72" s="24"/>
      <c r="D72" s="24"/>
      <c r="E72" s="21">
        <v>0</v>
      </c>
      <c r="F72" s="21"/>
      <c r="G72" s="21">
        <f>E72+F72</f>
        <v>0</v>
      </c>
      <c r="H72" s="39"/>
      <c r="I72" s="21" t="str">
        <f>IF(H72="","",G72-H72)</f>
        <v/>
      </c>
    </row>
    <row r="73" spans="1:9" x14ac:dyDescent="0.2">
      <c r="A73" s="22"/>
      <c r="B73" s="26" t="s">
        <v>46</v>
      </c>
      <c r="C73" s="24"/>
      <c r="D73" s="30"/>
      <c r="E73" s="24"/>
      <c r="F73" s="37"/>
      <c r="G73" s="37"/>
      <c r="H73" s="37"/>
      <c r="I73" s="37"/>
    </row>
    <row r="74" spans="1:9" x14ac:dyDescent="0.2">
      <c r="A74" s="25"/>
      <c r="B74" s="29" t="s">
        <v>41</v>
      </c>
      <c r="C74" s="21">
        <f t="shared" ref="C74:H74" si="16">SUM(C75:C77)</f>
        <v>0</v>
      </c>
      <c r="D74" s="21">
        <f t="shared" si="16"/>
        <v>0</v>
      </c>
      <c r="E74" s="21">
        <f t="shared" si="16"/>
        <v>0</v>
      </c>
      <c r="F74" s="21">
        <f t="shared" si="16"/>
        <v>0</v>
      </c>
      <c r="G74" s="21">
        <f t="shared" si="16"/>
        <v>0</v>
      </c>
      <c r="H74" s="21">
        <f t="shared" si="16"/>
        <v>0</v>
      </c>
      <c r="I74" s="21">
        <f>IF(H74=0,0,G74-H74)</f>
        <v>0</v>
      </c>
    </row>
    <row r="75" spans="1:9" x14ac:dyDescent="0.2">
      <c r="A75" s="22" t="s">
        <v>84</v>
      </c>
      <c r="B75" s="23" t="s">
        <v>42</v>
      </c>
      <c r="C75" s="24"/>
      <c r="D75" s="24"/>
      <c r="E75" s="21">
        <v>0</v>
      </c>
      <c r="F75" s="21"/>
      <c r="G75" s="21">
        <f>E75+F75</f>
        <v>0</v>
      </c>
      <c r="H75" s="39"/>
      <c r="I75" s="21" t="str">
        <f>IF(H75="","",G75-H75)</f>
        <v/>
      </c>
    </row>
    <row r="76" spans="1:9" x14ac:dyDescent="0.2">
      <c r="A76" s="22" t="s">
        <v>85</v>
      </c>
      <c r="B76" s="23" t="s">
        <v>43</v>
      </c>
      <c r="C76" s="24"/>
      <c r="D76" s="24"/>
      <c r="E76" s="21">
        <v>0</v>
      </c>
      <c r="F76" s="21"/>
      <c r="G76" s="21">
        <f>E76+F76</f>
        <v>0</v>
      </c>
      <c r="H76" s="39"/>
      <c r="I76" s="21" t="str">
        <f>IF(H76="","",G76-H76)</f>
        <v/>
      </c>
    </row>
    <row r="77" spans="1:9" x14ac:dyDescent="0.2">
      <c r="A77" s="22" t="s">
        <v>86</v>
      </c>
      <c r="B77" s="23" t="s">
        <v>44</v>
      </c>
      <c r="C77" s="24"/>
      <c r="D77" s="24"/>
      <c r="E77" s="21">
        <v>0</v>
      </c>
      <c r="F77" s="21"/>
      <c r="G77" s="21">
        <f>E77+F77</f>
        <v>0</v>
      </c>
      <c r="H77" s="39"/>
      <c r="I77" s="21" t="str">
        <f>IF(H77="","",G77-H77)</f>
        <v/>
      </c>
    </row>
    <row r="78" spans="1:9" x14ac:dyDescent="0.2">
      <c r="A78" s="31"/>
      <c r="B78" s="4" t="s">
        <v>46</v>
      </c>
      <c r="C78" s="24"/>
      <c r="D78" s="30"/>
      <c r="E78" s="24"/>
      <c r="F78" s="37"/>
      <c r="G78" s="37"/>
      <c r="H78" s="37"/>
      <c r="I78" s="37"/>
    </row>
    <row r="79" spans="1:9" ht="15" x14ac:dyDescent="0.25">
      <c r="A79" s="36"/>
      <c r="B79" s="27" t="s">
        <v>45</v>
      </c>
      <c r="C79" s="28">
        <f>C63-C65-C70-C74</f>
        <v>0</v>
      </c>
      <c r="D79" s="28">
        <f>D63-D65-D70-D74</f>
        <v>0</v>
      </c>
      <c r="E79" s="28">
        <f>E63-E65+E70-E74</f>
        <v>-5104862</v>
      </c>
      <c r="F79" s="28">
        <f>F63-F65+F70-F74</f>
        <v>603000</v>
      </c>
      <c r="G79" s="28">
        <f>G63-G65+G70-G74</f>
        <v>-4501862</v>
      </c>
      <c r="H79" s="28">
        <f>H63-H65+H70-H74</f>
        <v>-4790677.4000000004</v>
      </c>
      <c r="I79" s="28">
        <f>I63-I65+I70-I74</f>
        <v>-288815.40000000037</v>
      </c>
    </row>
    <row r="82" spans="1:2" ht="15" x14ac:dyDescent="0.25">
      <c r="A82" s="42" t="s">
        <v>98</v>
      </c>
    </row>
    <row r="83" spans="1:2" x14ac:dyDescent="0.2">
      <c r="B83" s="43"/>
    </row>
    <row r="84" spans="1:2" x14ac:dyDescent="0.2">
      <c r="B84" s="44"/>
    </row>
    <row r="85" spans="1:2" x14ac:dyDescent="0.2">
      <c r="B85" s="44"/>
    </row>
    <row r="86" spans="1:2" x14ac:dyDescent="0.2">
      <c r="B86" s="44"/>
    </row>
    <row r="87" spans="1:2" x14ac:dyDescent="0.2">
      <c r="B87" s="44"/>
    </row>
    <row r="88" spans="1:2" x14ac:dyDescent="0.2">
      <c r="B88" s="44"/>
    </row>
    <row r="89" spans="1:2" x14ac:dyDescent="0.2">
      <c r="B89" s="44"/>
    </row>
    <row r="90" spans="1:2" x14ac:dyDescent="0.2">
      <c r="B90" s="44"/>
    </row>
    <row r="91" spans="1:2" x14ac:dyDescent="0.2">
      <c r="B91" s="44"/>
    </row>
    <row r="92" spans="1:2" x14ac:dyDescent="0.2">
      <c r="B92" s="44"/>
    </row>
    <row r="93" spans="1:2" x14ac:dyDescent="0.2">
      <c r="B93" s="44"/>
    </row>
    <row r="94" spans="1:2" x14ac:dyDescent="0.2">
      <c r="B94" s="44"/>
    </row>
    <row r="95" spans="1:2" x14ac:dyDescent="0.2">
      <c r="B95" s="44"/>
    </row>
  </sheetData>
  <phoneticPr fontId="7" type="noConversion"/>
  <conditionalFormatting sqref="A79">
    <cfRule type="expression" dxfId="2" priority="1" stopIfTrue="1">
      <formula>#REF!="Y"</formula>
    </cfRule>
  </conditionalFormatting>
  <pageMargins left="0.78740157480314965" right="0.78740157480314965" top="0.78740157480314965" bottom="0.78740157480314965" header="0.51181102362204722" footer="0.51181102362204722"/>
  <pageSetup paperSize="9" scale="59" orientation="portrait" r:id="rId1"/>
  <headerFooter alignWithMargins="0">
    <oddHeader>&amp;R&amp;D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5"/>
  <sheetViews>
    <sheetView zoomScale="80" workbookViewId="0">
      <pane xSplit="2" ySplit="5" topLeftCell="E6" activePane="bottomRight" state="frozen"/>
      <selection activeCell="H13" sqref="H13"/>
      <selection pane="topRight" activeCell="H13" sqref="H13"/>
      <selection pane="bottomLeft" activeCell="H13" sqref="H13"/>
      <selection pane="bottomRight" activeCell="F47" sqref="F47"/>
    </sheetView>
  </sheetViews>
  <sheetFormatPr defaultColWidth="9.140625" defaultRowHeight="12.75" x14ac:dyDescent="0.2"/>
  <cols>
    <col min="1" max="1" width="6.28515625" style="5" customWidth="1"/>
    <col min="2" max="2" width="56.140625" style="5" bestFit="1" customWidth="1"/>
    <col min="3" max="4" width="16.7109375" style="5" hidden="1" customWidth="1"/>
    <col min="5" max="9" width="16.7109375" style="5" customWidth="1"/>
    <col min="10" max="16384" width="9.140625" style="5"/>
  </cols>
  <sheetData>
    <row r="1" spans="1:9" x14ac:dyDescent="0.2">
      <c r="A1" s="9"/>
      <c r="B1" s="10"/>
      <c r="C1" s="11"/>
      <c r="D1" s="11"/>
      <c r="E1" s="11"/>
      <c r="F1" s="11"/>
      <c r="G1" s="11"/>
      <c r="H1" s="11"/>
      <c r="I1" s="11"/>
    </row>
    <row r="2" spans="1:9" ht="33" customHeight="1" x14ac:dyDescent="0.2">
      <c r="A2" s="12"/>
      <c r="B2" s="13"/>
      <c r="C2" s="14" t="s">
        <v>88</v>
      </c>
      <c r="D2" s="14" t="s">
        <v>89</v>
      </c>
      <c r="E2" s="14" t="s">
        <v>108</v>
      </c>
      <c r="F2" s="14" t="s">
        <v>90</v>
      </c>
      <c r="G2" s="14" t="s">
        <v>113</v>
      </c>
      <c r="H2" s="14" t="s">
        <v>109</v>
      </c>
      <c r="I2" s="14" t="s">
        <v>91</v>
      </c>
    </row>
    <row r="3" spans="1:9" x14ac:dyDescent="0.2">
      <c r="A3" s="12"/>
      <c r="B3" s="6" t="s">
        <v>87</v>
      </c>
      <c r="C3" s="14"/>
      <c r="D3" s="14"/>
      <c r="E3" s="14"/>
      <c r="F3" s="14"/>
      <c r="G3" s="14"/>
      <c r="H3" s="14"/>
      <c r="I3" s="14"/>
    </row>
    <row r="4" spans="1:9" x14ac:dyDescent="0.2">
      <c r="A4" s="12"/>
      <c r="B4" s="6" t="s">
        <v>114</v>
      </c>
      <c r="C4" s="15"/>
      <c r="D4" s="15"/>
      <c r="E4" s="15"/>
      <c r="F4" s="15"/>
      <c r="G4" s="15"/>
      <c r="H4" s="15"/>
      <c r="I4" s="15"/>
    </row>
    <row r="5" spans="1:9" x14ac:dyDescent="0.2">
      <c r="A5" s="12"/>
      <c r="B5" s="13" t="s">
        <v>46</v>
      </c>
      <c r="C5" s="16"/>
      <c r="D5" s="17"/>
      <c r="E5" s="16"/>
      <c r="F5" s="17"/>
      <c r="G5" s="17"/>
      <c r="H5" s="17"/>
      <c r="I5" s="17"/>
    </row>
    <row r="6" spans="1:9" ht="15" x14ac:dyDescent="0.25">
      <c r="A6" s="34"/>
      <c r="B6" s="27" t="s">
        <v>0</v>
      </c>
      <c r="C6" s="32"/>
      <c r="D6" s="32"/>
      <c r="E6" s="32"/>
      <c r="F6" s="32"/>
      <c r="G6" s="32"/>
      <c r="H6" s="32"/>
      <c r="I6" s="32"/>
    </row>
    <row r="7" spans="1:9" x14ac:dyDescent="0.2">
      <c r="A7" s="18"/>
      <c r="B7" s="19" t="s">
        <v>46</v>
      </c>
      <c r="C7" s="8"/>
      <c r="D7" s="2"/>
      <c r="E7" s="8"/>
      <c r="F7" s="2"/>
      <c r="G7" s="2"/>
      <c r="H7" s="2"/>
      <c r="I7" s="2"/>
    </row>
    <row r="8" spans="1:9" x14ac:dyDescent="0.2">
      <c r="A8" s="20"/>
      <c r="B8" s="3" t="s">
        <v>47</v>
      </c>
      <c r="C8" s="21">
        <f t="shared" ref="C8:H8" si="0">SUM(C9:C12)</f>
        <v>0</v>
      </c>
      <c r="D8" s="21">
        <f t="shared" si="0"/>
        <v>0</v>
      </c>
      <c r="E8" s="21">
        <f t="shared" si="0"/>
        <v>210000</v>
      </c>
      <c r="F8" s="21">
        <f t="shared" si="0"/>
        <v>30000</v>
      </c>
      <c r="G8" s="21">
        <f t="shared" si="0"/>
        <v>240000</v>
      </c>
      <c r="H8" s="21">
        <f t="shared" si="0"/>
        <v>296900</v>
      </c>
      <c r="I8" s="21">
        <f>IF(H8=0,0,H8-G8)</f>
        <v>56900</v>
      </c>
    </row>
    <row r="9" spans="1:9" x14ac:dyDescent="0.2">
      <c r="A9" s="22" t="s">
        <v>51</v>
      </c>
      <c r="B9" s="23" t="s">
        <v>1</v>
      </c>
      <c r="C9" s="24"/>
      <c r="D9" s="24"/>
      <c r="E9" s="21">
        <v>16600</v>
      </c>
      <c r="F9" s="21"/>
      <c r="G9" s="21">
        <f>E9+F9</f>
        <v>16600</v>
      </c>
      <c r="H9" s="40">
        <v>16900</v>
      </c>
      <c r="I9" s="21">
        <f>IF(H9="","",H9-G9)</f>
        <v>300</v>
      </c>
    </row>
    <row r="10" spans="1:9" x14ac:dyDescent="0.2">
      <c r="A10" s="22" t="s">
        <v>52</v>
      </c>
      <c r="B10" s="23" t="s">
        <v>53</v>
      </c>
      <c r="C10" s="24"/>
      <c r="D10" s="24"/>
      <c r="E10" s="21">
        <v>60000</v>
      </c>
      <c r="F10" s="21"/>
      <c r="G10" s="21">
        <f>E10+F10</f>
        <v>60000</v>
      </c>
      <c r="H10" s="39">
        <v>60000</v>
      </c>
      <c r="I10" s="21">
        <f>IF(H10="","",H10-G10)</f>
        <v>0</v>
      </c>
    </row>
    <row r="11" spans="1:9" x14ac:dyDescent="0.2">
      <c r="A11" s="22" t="s">
        <v>54</v>
      </c>
      <c r="B11" s="23" t="s">
        <v>2</v>
      </c>
      <c r="C11" s="24"/>
      <c r="D11" s="24"/>
      <c r="E11" s="21">
        <v>0</v>
      </c>
      <c r="F11" s="21"/>
      <c r="G11" s="21">
        <f>E11+F11</f>
        <v>0</v>
      </c>
      <c r="H11" s="39"/>
      <c r="I11" s="21" t="str">
        <f>IF(H11="","",H11-G11)</f>
        <v/>
      </c>
    </row>
    <row r="12" spans="1:9" x14ac:dyDescent="0.2">
      <c r="A12" s="22" t="s">
        <v>55</v>
      </c>
      <c r="B12" s="23" t="s">
        <v>3</v>
      </c>
      <c r="C12" s="24"/>
      <c r="D12" s="24"/>
      <c r="E12" s="21">
        <v>133400</v>
      </c>
      <c r="F12" s="21">
        <v>30000</v>
      </c>
      <c r="G12" s="21">
        <f>E12+F12</f>
        <v>163400</v>
      </c>
      <c r="H12" s="39">
        <v>220000</v>
      </c>
      <c r="I12" s="21">
        <f>IF(H12="","",H12-G12)</f>
        <v>56600</v>
      </c>
    </row>
    <row r="13" spans="1:9" x14ac:dyDescent="0.2">
      <c r="A13" s="22"/>
      <c r="B13" s="23"/>
      <c r="C13" s="24"/>
      <c r="D13" s="24"/>
      <c r="E13" s="24"/>
      <c r="F13" s="24"/>
      <c r="G13" s="24"/>
      <c r="H13" s="24"/>
      <c r="I13" s="24"/>
    </row>
    <row r="14" spans="1:9" x14ac:dyDescent="0.2">
      <c r="A14" s="25"/>
      <c r="B14" s="3" t="s">
        <v>4</v>
      </c>
      <c r="C14" s="21">
        <f t="shared" ref="C14:H14" si="1">SUM(C15:C20)</f>
        <v>0</v>
      </c>
      <c r="D14" s="21">
        <f t="shared" si="1"/>
        <v>0</v>
      </c>
      <c r="E14" s="21">
        <f t="shared" si="1"/>
        <v>8000000</v>
      </c>
      <c r="F14" s="21">
        <f t="shared" si="1"/>
        <v>0</v>
      </c>
      <c r="G14" s="21">
        <f t="shared" si="1"/>
        <v>8000000</v>
      </c>
      <c r="H14" s="21">
        <f t="shared" si="1"/>
        <v>8000000</v>
      </c>
      <c r="I14" s="21">
        <f>IF(H14=0,0,H14-G14)</f>
        <v>0</v>
      </c>
    </row>
    <row r="15" spans="1:9" x14ac:dyDescent="0.2">
      <c r="A15" s="22" t="s">
        <v>56</v>
      </c>
      <c r="B15" s="23" t="s">
        <v>5</v>
      </c>
      <c r="C15" s="24"/>
      <c r="D15" s="24"/>
      <c r="E15" s="21"/>
      <c r="F15" s="21"/>
      <c r="G15" s="21">
        <f t="shared" ref="G15:G20" si="2">E15+F15</f>
        <v>0</v>
      </c>
      <c r="H15" s="40"/>
      <c r="I15" s="21" t="str">
        <f t="shared" ref="I15:I20" si="3">IF(H15="","",H15-G15)</f>
        <v/>
      </c>
    </row>
    <row r="16" spans="1:9" x14ac:dyDescent="0.2">
      <c r="A16" s="22" t="s">
        <v>57</v>
      </c>
      <c r="B16" s="23" t="s">
        <v>6</v>
      </c>
      <c r="C16" s="24"/>
      <c r="D16" s="24"/>
      <c r="E16" s="21"/>
      <c r="F16" s="21"/>
      <c r="G16" s="21">
        <f t="shared" si="2"/>
        <v>0</v>
      </c>
      <c r="H16" s="39"/>
      <c r="I16" s="21" t="str">
        <f t="shared" si="3"/>
        <v/>
      </c>
    </row>
    <row r="17" spans="1:9" x14ac:dyDescent="0.2">
      <c r="A17" s="22" t="s">
        <v>58</v>
      </c>
      <c r="B17" s="23" t="s">
        <v>7</v>
      </c>
      <c r="C17" s="24"/>
      <c r="D17" s="24"/>
      <c r="E17" s="21">
        <v>8000000</v>
      </c>
      <c r="F17" s="21"/>
      <c r="G17" s="21">
        <f t="shared" si="2"/>
        <v>8000000</v>
      </c>
      <c r="H17" s="39">
        <v>8000000</v>
      </c>
      <c r="I17" s="21">
        <f t="shared" si="3"/>
        <v>0</v>
      </c>
    </row>
    <row r="18" spans="1:9" x14ac:dyDescent="0.2">
      <c r="A18" s="22" t="s">
        <v>59</v>
      </c>
      <c r="B18" s="23" t="s">
        <v>8</v>
      </c>
      <c r="C18" s="24"/>
      <c r="D18" s="24"/>
      <c r="E18" s="21"/>
      <c r="F18" s="21"/>
      <c r="G18" s="21">
        <f t="shared" si="2"/>
        <v>0</v>
      </c>
      <c r="H18" s="39"/>
      <c r="I18" s="21" t="str">
        <f t="shared" si="3"/>
        <v/>
      </c>
    </row>
    <row r="19" spans="1:9" x14ac:dyDescent="0.2">
      <c r="A19" s="22" t="s">
        <v>60</v>
      </c>
      <c r="B19" s="23" t="s">
        <v>9</v>
      </c>
      <c r="C19" s="24"/>
      <c r="D19" s="24"/>
      <c r="E19" s="21"/>
      <c r="F19" s="21"/>
      <c r="G19" s="21">
        <f t="shared" si="2"/>
        <v>0</v>
      </c>
      <c r="H19" s="39"/>
      <c r="I19" s="21" t="str">
        <f t="shared" si="3"/>
        <v/>
      </c>
    </row>
    <row r="20" spans="1:9" x14ac:dyDescent="0.2">
      <c r="A20" s="22" t="s">
        <v>61</v>
      </c>
      <c r="B20" s="23" t="s">
        <v>10</v>
      </c>
      <c r="C20" s="24"/>
      <c r="D20" s="24"/>
      <c r="E20" s="21"/>
      <c r="F20" s="21"/>
      <c r="G20" s="21">
        <f t="shared" si="2"/>
        <v>0</v>
      </c>
      <c r="H20" s="39"/>
      <c r="I20" s="21" t="str">
        <f t="shared" si="3"/>
        <v/>
      </c>
    </row>
    <row r="21" spans="1:9" x14ac:dyDescent="0.2">
      <c r="A21" s="22"/>
      <c r="B21" s="23"/>
      <c r="C21" s="24"/>
      <c r="D21" s="24"/>
      <c r="E21" s="24"/>
      <c r="F21" s="24"/>
      <c r="G21" s="24"/>
      <c r="H21" s="24"/>
      <c r="I21" s="24"/>
    </row>
    <row r="22" spans="1:9" x14ac:dyDescent="0.2">
      <c r="A22" s="25"/>
      <c r="B22" s="3" t="s">
        <v>11</v>
      </c>
      <c r="C22" s="21">
        <f t="shared" ref="C22:H22" si="4">SUM(C23)</f>
        <v>0</v>
      </c>
      <c r="D22" s="21">
        <f t="shared" si="4"/>
        <v>0</v>
      </c>
      <c r="E22" s="21">
        <f t="shared" si="4"/>
        <v>0</v>
      </c>
      <c r="F22" s="21">
        <f t="shared" si="4"/>
        <v>0</v>
      </c>
      <c r="G22" s="21">
        <f t="shared" si="4"/>
        <v>0</v>
      </c>
      <c r="H22" s="21">
        <f t="shared" si="4"/>
        <v>0</v>
      </c>
      <c r="I22" s="21">
        <f>IF(H22=0,0,H22-G22)</f>
        <v>0</v>
      </c>
    </row>
    <row r="23" spans="1:9" x14ac:dyDescent="0.2">
      <c r="A23" s="22" t="s">
        <v>62</v>
      </c>
      <c r="B23" s="23" t="s">
        <v>11</v>
      </c>
      <c r="C23" s="24"/>
      <c r="D23" s="24"/>
      <c r="E23" s="21"/>
      <c r="F23" s="21"/>
      <c r="G23" s="21">
        <f>E23+F23</f>
        <v>0</v>
      </c>
      <c r="H23" s="38"/>
      <c r="I23" s="21" t="str">
        <f>IF(H23="","",H23-G23)</f>
        <v/>
      </c>
    </row>
    <row r="24" spans="1:9" x14ac:dyDescent="0.2">
      <c r="A24" s="22"/>
      <c r="B24" s="23"/>
      <c r="C24" s="24"/>
      <c r="D24" s="24"/>
      <c r="E24" s="24"/>
      <c r="F24" s="24"/>
      <c r="G24" s="24"/>
      <c r="H24" s="24"/>
      <c r="I24" s="24"/>
    </row>
    <row r="25" spans="1:9" x14ac:dyDescent="0.2">
      <c r="A25" s="25"/>
      <c r="B25" s="3" t="s">
        <v>12</v>
      </c>
      <c r="C25" s="21">
        <f t="shared" ref="C25:H25" si="5">SUM(C26)</f>
        <v>0</v>
      </c>
      <c r="D25" s="21">
        <f t="shared" si="5"/>
        <v>0</v>
      </c>
      <c r="E25" s="21">
        <f t="shared" si="5"/>
        <v>0</v>
      </c>
      <c r="F25" s="21">
        <f t="shared" si="5"/>
        <v>0</v>
      </c>
      <c r="G25" s="21">
        <f t="shared" si="5"/>
        <v>0</v>
      </c>
      <c r="H25" s="21">
        <f t="shared" si="5"/>
        <v>0</v>
      </c>
      <c r="I25" s="21">
        <f>IF(H25=0,0,H25-G25)</f>
        <v>0</v>
      </c>
    </row>
    <row r="26" spans="1:9" x14ac:dyDescent="0.2">
      <c r="A26" s="22" t="s">
        <v>63</v>
      </c>
      <c r="B26" s="23" t="s">
        <v>12</v>
      </c>
      <c r="C26" s="24"/>
      <c r="D26" s="24"/>
      <c r="E26" s="21"/>
      <c r="F26" s="21"/>
      <c r="G26" s="21">
        <f>E26+F26</f>
        <v>0</v>
      </c>
      <c r="H26" s="38"/>
      <c r="I26" s="21" t="str">
        <f>IF(H26="","",H26-G26)</f>
        <v/>
      </c>
    </row>
    <row r="27" spans="1:9" x14ac:dyDescent="0.2">
      <c r="A27" s="22"/>
      <c r="B27" s="23"/>
      <c r="C27" s="24"/>
      <c r="D27" s="24"/>
      <c r="E27" s="24"/>
      <c r="F27" s="24"/>
      <c r="G27" s="24"/>
      <c r="H27" s="24"/>
      <c r="I27" s="24"/>
    </row>
    <row r="28" spans="1:9" x14ac:dyDescent="0.2">
      <c r="A28" s="25"/>
      <c r="B28" s="3" t="s">
        <v>13</v>
      </c>
      <c r="C28" s="21">
        <f t="shared" ref="C28:H28" si="6">SUM(C29)</f>
        <v>0</v>
      </c>
      <c r="D28" s="21">
        <f t="shared" si="6"/>
        <v>0</v>
      </c>
      <c r="E28" s="21">
        <f t="shared" si="6"/>
        <v>0</v>
      </c>
      <c r="F28" s="21">
        <f t="shared" si="6"/>
        <v>0</v>
      </c>
      <c r="G28" s="21">
        <f t="shared" si="6"/>
        <v>0</v>
      </c>
      <c r="H28" s="21">
        <f t="shared" si="6"/>
        <v>8000</v>
      </c>
      <c r="I28" s="21">
        <f>IF(H28=0,0,H28-G28)</f>
        <v>8000</v>
      </c>
    </row>
    <row r="29" spans="1:9" x14ac:dyDescent="0.2">
      <c r="A29" s="22" t="s">
        <v>64</v>
      </c>
      <c r="B29" s="23" t="s">
        <v>13</v>
      </c>
      <c r="C29" s="24"/>
      <c r="D29" s="24"/>
      <c r="E29" s="21"/>
      <c r="F29" s="21"/>
      <c r="G29" s="21">
        <f>E29+F29</f>
        <v>0</v>
      </c>
      <c r="H29" s="39">
        <v>8000</v>
      </c>
      <c r="I29" s="21">
        <f>IF(H29="","",H29-G29)</f>
        <v>8000</v>
      </c>
    </row>
    <row r="30" spans="1:9" x14ac:dyDescent="0.2">
      <c r="A30" s="22"/>
      <c r="B30" s="26" t="s">
        <v>46</v>
      </c>
      <c r="C30" s="24"/>
      <c r="D30" s="24"/>
      <c r="E30" s="24"/>
      <c r="F30" s="37"/>
      <c r="G30" s="37"/>
      <c r="H30" s="37"/>
      <c r="I30" s="37"/>
    </row>
    <row r="31" spans="1:9" ht="15" x14ac:dyDescent="0.25">
      <c r="A31" s="35"/>
      <c r="B31" s="27" t="s">
        <v>14</v>
      </c>
      <c r="C31" s="28">
        <f t="shared" ref="C31:H31" si="7">C28+C25+C22+C14+C8</f>
        <v>0</v>
      </c>
      <c r="D31" s="28">
        <f t="shared" si="7"/>
        <v>0</v>
      </c>
      <c r="E31" s="28">
        <f t="shared" si="7"/>
        <v>8210000</v>
      </c>
      <c r="F31" s="28">
        <f t="shared" si="7"/>
        <v>30000</v>
      </c>
      <c r="G31" s="28">
        <f t="shared" si="7"/>
        <v>8240000</v>
      </c>
      <c r="H31" s="28">
        <f t="shared" si="7"/>
        <v>8304900</v>
      </c>
      <c r="I31" s="28">
        <f>IF(H31=0,0,H31-G31)</f>
        <v>64900</v>
      </c>
    </row>
    <row r="32" spans="1:9" x14ac:dyDescent="0.2">
      <c r="A32" s="22"/>
      <c r="B32" s="26" t="s">
        <v>46</v>
      </c>
      <c r="C32" s="24"/>
      <c r="D32" s="24"/>
      <c r="E32" s="24"/>
      <c r="F32" s="24"/>
      <c r="G32" s="24"/>
      <c r="H32" s="24"/>
      <c r="I32" s="24"/>
    </row>
    <row r="33" spans="1:10" x14ac:dyDescent="0.2">
      <c r="A33" s="25"/>
      <c r="B33" s="3" t="s">
        <v>15</v>
      </c>
      <c r="C33" s="21">
        <f t="shared" ref="C33:H33" si="8">SUM(C34)</f>
        <v>0</v>
      </c>
      <c r="D33" s="21">
        <f t="shared" si="8"/>
        <v>0</v>
      </c>
      <c r="E33" s="21">
        <f t="shared" si="8"/>
        <v>0</v>
      </c>
      <c r="F33" s="21">
        <f t="shared" si="8"/>
        <v>0</v>
      </c>
      <c r="G33" s="21">
        <f t="shared" si="8"/>
        <v>0</v>
      </c>
      <c r="H33" s="21">
        <f t="shared" si="8"/>
        <v>0</v>
      </c>
      <c r="I33" s="21">
        <f>IF(H33=0,0,H33-G33)</f>
        <v>0</v>
      </c>
    </row>
    <row r="34" spans="1:10" x14ac:dyDescent="0.2">
      <c r="A34" s="22" t="s">
        <v>65</v>
      </c>
      <c r="B34" s="23" t="s">
        <v>15</v>
      </c>
      <c r="C34" s="24"/>
      <c r="D34" s="24"/>
      <c r="E34" s="21"/>
      <c r="F34" s="21"/>
      <c r="G34" s="21">
        <f>E34+F34</f>
        <v>0</v>
      </c>
      <c r="H34" s="39"/>
      <c r="I34" s="21" t="str">
        <f>IF(H34="","",H34-G34)</f>
        <v/>
      </c>
    </row>
    <row r="35" spans="1:10" x14ac:dyDescent="0.2">
      <c r="A35" s="22"/>
      <c r="B35" s="26" t="s">
        <v>46</v>
      </c>
      <c r="C35" s="24"/>
      <c r="D35" s="24"/>
      <c r="E35" s="24"/>
      <c r="F35" s="37"/>
      <c r="G35" s="37"/>
      <c r="H35" s="37"/>
      <c r="I35" s="37"/>
    </row>
    <row r="36" spans="1:10" ht="15" x14ac:dyDescent="0.25">
      <c r="A36" s="35"/>
      <c r="B36" s="27" t="s">
        <v>16</v>
      </c>
      <c r="C36" s="28"/>
      <c r="D36" s="28"/>
      <c r="E36" s="28"/>
      <c r="F36" s="28"/>
      <c r="G36" s="28"/>
      <c r="H36" s="28"/>
      <c r="I36" s="28"/>
    </row>
    <row r="37" spans="1:10" ht="15" x14ac:dyDescent="0.25">
      <c r="A37" s="22"/>
      <c r="B37" s="7"/>
      <c r="C37" s="33"/>
      <c r="D37" s="33"/>
      <c r="E37" s="33"/>
      <c r="F37" s="33"/>
      <c r="G37" s="33"/>
      <c r="H37" s="33"/>
      <c r="I37" s="33"/>
    </row>
    <row r="38" spans="1:10" x14ac:dyDescent="0.2">
      <c r="A38" s="25"/>
      <c r="B38" s="29" t="s">
        <v>48</v>
      </c>
      <c r="C38" s="21">
        <f>SUM(C39:C41)-C42</f>
        <v>0</v>
      </c>
      <c r="D38" s="21">
        <f>SUM(D39:D42)</f>
        <v>0</v>
      </c>
      <c r="E38" s="21">
        <f>SUM(E39:E42)</f>
        <v>46630640</v>
      </c>
      <c r="F38" s="21">
        <f>SUM(F39:F42)</f>
        <v>1970000</v>
      </c>
      <c r="G38" s="21">
        <f>SUM(G39:G42)</f>
        <v>48600640</v>
      </c>
      <c r="H38" s="21">
        <f>SUM(H39:H42)</f>
        <v>48599895</v>
      </c>
      <c r="I38" s="21">
        <f>IF(H38=0,0,G38-H38)</f>
        <v>745</v>
      </c>
    </row>
    <row r="39" spans="1:10" x14ac:dyDescent="0.2">
      <c r="A39" s="22" t="s">
        <v>66</v>
      </c>
      <c r="B39" s="23" t="s">
        <v>17</v>
      </c>
      <c r="C39" s="24"/>
      <c r="D39" s="24"/>
      <c r="E39" s="21">
        <v>38426094</v>
      </c>
      <c r="F39" s="21">
        <v>1608032</v>
      </c>
      <c r="G39" s="21">
        <f>E39+F39</f>
        <v>40034126</v>
      </c>
      <c r="H39" s="39">
        <v>40669900</v>
      </c>
      <c r="I39" s="21">
        <f>IF(H39="","",G39-H39)</f>
        <v>-635774</v>
      </c>
    </row>
    <row r="40" spans="1:10" x14ac:dyDescent="0.2">
      <c r="A40" s="22" t="s">
        <v>67</v>
      </c>
      <c r="B40" s="23" t="s">
        <v>18</v>
      </c>
      <c r="C40" s="24">
        <f>C39*15.6%</f>
        <v>0</v>
      </c>
      <c r="D40" s="24"/>
      <c r="E40" s="21">
        <v>6263453</v>
      </c>
      <c r="F40" s="21">
        <v>262914</v>
      </c>
      <c r="G40" s="21">
        <f>E40+F40</f>
        <v>6526367</v>
      </c>
      <c r="H40" s="39">
        <v>6671729</v>
      </c>
      <c r="I40" s="21">
        <f>IF(H40="","",G40-H40)</f>
        <v>-145362</v>
      </c>
    </row>
    <row r="41" spans="1:10" x14ac:dyDescent="0.2">
      <c r="A41" s="22" t="s">
        <v>68</v>
      </c>
      <c r="B41" s="23" t="s">
        <v>19</v>
      </c>
      <c r="C41" s="24">
        <f>C39*6.29%</f>
        <v>0</v>
      </c>
      <c r="D41" s="24"/>
      <c r="E41" s="21">
        <v>2367048</v>
      </c>
      <c r="F41" s="21">
        <f>34090+64964</f>
        <v>99054</v>
      </c>
      <c r="G41" s="21">
        <f>E41+F41</f>
        <v>2466102</v>
      </c>
      <c r="H41" s="39">
        <v>2505266</v>
      </c>
      <c r="I41" s="21">
        <f>IF(H41="","",G41-H41)</f>
        <v>-39164</v>
      </c>
    </row>
    <row r="42" spans="1:10" x14ac:dyDescent="0.2">
      <c r="A42" s="22" t="s">
        <v>69</v>
      </c>
      <c r="B42" s="23" t="s">
        <v>20</v>
      </c>
      <c r="C42" s="24"/>
      <c r="D42" s="24"/>
      <c r="E42" s="21">
        <v>-425955</v>
      </c>
      <c r="F42" s="21"/>
      <c r="G42" s="21">
        <f>E42+F42</f>
        <v>-425955</v>
      </c>
      <c r="H42" s="41">
        <v>-1247000</v>
      </c>
      <c r="I42" s="21">
        <f>IF(H42="","",G42-H42)</f>
        <v>821045</v>
      </c>
    </row>
    <row r="43" spans="1:10" x14ac:dyDescent="0.2">
      <c r="A43" s="22"/>
      <c r="B43" s="23"/>
      <c r="C43" s="24"/>
      <c r="D43" s="24"/>
      <c r="E43" s="24"/>
      <c r="F43" s="24"/>
      <c r="G43" s="24"/>
      <c r="H43" s="24"/>
      <c r="I43" s="24"/>
    </row>
    <row r="44" spans="1:10" x14ac:dyDescent="0.2">
      <c r="A44" s="25"/>
      <c r="B44" s="29" t="s">
        <v>49</v>
      </c>
      <c r="C44" s="21">
        <f t="shared" ref="C44:H44" si="9">SUM(C45:C46)</f>
        <v>0</v>
      </c>
      <c r="D44" s="21">
        <f t="shared" si="9"/>
        <v>0</v>
      </c>
      <c r="E44" s="21">
        <f t="shared" si="9"/>
        <v>11801037</v>
      </c>
      <c r="F44" s="21">
        <f t="shared" si="9"/>
        <v>980000</v>
      </c>
      <c r="G44" s="21">
        <f t="shared" si="9"/>
        <v>12781037</v>
      </c>
      <c r="H44" s="21">
        <f t="shared" si="9"/>
        <v>14000892</v>
      </c>
      <c r="I44" s="21">
        <f>IF(H44=0,0,G44-H44)</f>
        <v>-1219855</v>
      </c>
    </row>
    <row r="45" spans="1:10" x14ac:dyDescent="0.2">
      <c r="A45" s="22" t="s">
        <v>70</v>
      </c>
      <c r="B45" s="23" t="s">
        <v>21</v>
      </c>
      <c r="C45" s="24"/>
      <c r="D45" s="24"/>
      <c r="E45" s="21">
        <v>5874174</v>
      </c>
      <c r="F45" s="21">
        <v>684164</v>
      </c>
      <c r="G45" s="21">
        <f>E45+F45</f>
        <v>6558338</v>
      </c>
      <c r="H45" s="39">
        <v>7733000</v>
      </c>
      <c r="I45" s="21">
        <f>IF(H45="","",G45-H45)</f>
        <v>-1174662</v>
      </c>
    </row>
    <row r="46" spans="1:10" x14ac:dyDescent="0.2">
      <c r="A46" s="22" t="s">
        <v>71</v>
      </c>
      <c r="B46" s="23" t="s">
        <v>22</v>
      </c>
      <c r="C46" s="24"/>
      <c r="D46" s="24"/>
      <c r="E46" s="21">
        <v>5926863</v>
      </c>
      <c r="F46" s="21">
        <f>147918+147918</f>
        <v>295836</v>
      </c>
      <c r="G46" s="21">
        <f>E46+F46</f>
        <v>6222699</v>
      </c>
      <c r="H46" s="41">
        <v>6267892</v>
      </c>
      <c r="I46" s="21">
        <f>IF(H46="","",G46-H46)</f>
        <v>-45193</v>
      </c>
      <c r="J46" s="5" t="s">
        <v>116</v>
      </c>
    </row>
    <row r="47" spans="1:10" x14ac:dyDescent="0.2">
      <c r="A47" s="22"/>
      <c r="B47" s="23"/>
      <c r="C47" s="24"/>
      <c r="D47" s="24"/>
      <c r="E47" s="24"/>
      <c r="F47" s="24"/>
      <c r="G47" s="24"/>
      <c r="H47" s="24"/>
      <c r="I47" s="24"/>
    </row>
    <row r="48" spans="1:10" x14ac:dyDescent="0.2">
      <c r="A48" s="25"/>
      <c r="B48" s="29" t="s">
        <v>50</v>
      </c>
      <c r="C48" s="21">
        <f t="shared" ref="C48:H48" si="10">SUM(C49:C50)</f>
        <v>0</v>
      </c>
      <c r="D48" s="21">
        <f t="shared" si="10"/>
        <v>0</v>
      </c>
      <c r="E48" s="21">
        <f t="shared" si="10"/>
        <v>976373</v>
      </c>
      <c r="F48" s="21">
        <f t="shared" si="10"/>
        <v>0</v>
      </c>
      <c r="G48" s="21">
        <f t="shared" si="10"/>
        <v>976373</v>
      </c>
      <c r="H48" s="21">
        <f t="shared" si="10"/>
        <v>945000</v>
      </c>
      <c r="I48" s="21">
        <f>IF(H48=0,0,G48-H48)</f>
        <v>31373</v>
      </c>
    </row>
    <row r="49" spans="1:9" x14ac:dyDescent="0.2">
      <c r="A49" s="22" t="s">
        <v>72</v>
      </c>
      <c r="B49" s="23" t="s">
        <v>23</v>
      </c>
      <c r="C49" s="24"/>
      <c r="D49" s="24"/>
      <c r="E49" s="21">
        <v>976373</v>
      </c>
      <c r="F49" s="21"/>
      <c r="G49" s="21">
        <f>E49+F49</f>
        <v>976373</v>
      </c>
      <c r="H49" s="39">
        <v>945000</v>
      </c>
      <c r="I49" s="21">
        <f>IF(H49="","",G49-H49)</f>
        <v>31373</v>
      </c>
    </row>
    <row r="50" spans="1:9" x14ac:dyDescent="0.2">
      <c r="A50" s="22" t="s">
        <v>73</v>
      </c>
      <c r="B50" s="23" t="s">
        <v>24</v>
      </c>
      <c r="C50" s="24"/>
      <c r="D50" s="24"/>
      <c r="E50" s="21">
        <v>0</v>
      </c>
      <c r="F50" s="21"/>
      <c r="G50" s="21">
        <f>E50+F50</f>
        <v>0</v>
      </c>
      <c r="H50" s="41"/>
      <c r="I50" s="21" t="str">
        <f>IF(H50="","",G50-H50)</f>
        <v/>
      </c>
    </row>
    <row r="51" spans="1:9" x14ac:dyDescent="0.2">
      <c r="A51" s="22"/>
      <c r="B51" s="23"/>
      <c r="C51" s="24"/>
      <c r="D51" s="24"/>
      <c r="E51" s="24"/>
      <c r="F51" s="24"/>
      <c r="G51" s="24"/>
      <c r="H51" s="24"/>
      <c r="I51" s="24"/>
    </row>
    <row r="52" spans="1:9" x14ac:dyDescent="0.2">
      <c r="A52" s="25"/>
      <c r="B52" s="29" t="s">
        <v>25</v>
      </c>
      <c r="C52" s="21">
        <f t="shared" ref="C52:H52" si="11">SUM(C53:C55)</f>
        <v>0</v>
      </c>
      <c r="D52" s="21">
        <f t="shared" si="11"/>
        <v>0</v>
      </c>
      <c r="E52" s="21">
        <f t="shared" si="11"/>
        <v>13000000</v>
      </c>
      <c r="F52" s="21">
        <f t="shared" si="11"/>
        <v>0</v>
      </c>
      <c r="G52" s="21">
        <f t="shared" si="11"/>
        <v>13000000</v>
      </c>
      <c r="H52" s="21">
        <f t="shared" si="11"/>
        <v>13000000</v>
      </c>
      <c r="I52" s="21">
        <f>IF(H52=0,0,G52-H52)</f>
        <v>0</v>
      </c>
    </row>
    <row r="53" spans="1:9" x14ac:dyDescent="0.2">
      <c r="A53" s="22" t="s">
        <v>74</v>
      </c>
      <c r="B53" s="23" t="s">
        <v>26</v>
      </c>
      <c r="C53" s="24"/>
      <c r="D53" s="24"/>
      <c r="E53" s="21">
        <v>13000000</v>
      </c>
      <c r="F53" s="21"/>
      <c r="G53" s="21">
        <f>E53+F53</f>
        <v>13000000</v>
      </c>
      <c r="H53" s="39">
        <v>13000000</v>
      </c>
      <c r="I53" s="21">
        <f>IF(H53="","",G53-H53)</f>
        <v>0</v>
      </c>
    </row>
    <row r="54" spans="1:9" x14ac:dyDescent="0.2">
      <c r="A54" s="22" t="s">
        <v>75</v>
      </c>
      <c r="B54" s="23" t="s">
        <v>27</v>
      </c>
      <c r="C54" s="24"/>
      <c r="D54" s="24"/>
      <c r="E54" s="21"/>
      <c r="F54" s="21"/>
      <c r="G54" s="21">
        <f>E54+F54</f>
        <v>0</v>
      </c>
      <c r="H54" s="39"/>
      <c r="I54" s="21" t="str">
        <f>IF(H54="","",G54-H54)</f>
        <v/>
      </c>
    </row>
    <row r="55" spans="1:9" x14ac:dyDescent="0.2">
      <c r="A55" s="22" t="s">
        <v>76</v>
      </c>
      <c r="B55" s="23" t="s">
        <v>28</v>
      </c>
      <c r="C55" s="24"/>
      <c r="D55" s="24"/>
      <c r="E55" s="21">
        <v>0</v>
      </c>
      <c r="F55" s="21"/>
      <c r="G55" s="21">
        <f>E55+F55</f>
        <v>0</v>
      </c>
      <c r="H55" s="41"/>
      <c r="I55" s="21" t="str">
        <f>IF(H55="","",G55-H55)</f>
        <v/>
      </c>
    </row>
    <row r="56" spans="1:9" x14ac:dyDescent="0.2">
      <c r="A56" s="22"/>
      <c r="B56" s="23"/>
      <c r="C56" s="24"/>
      <c r="D56" s="24"/>
      <c r="E56" s="24"/>
      <c r="F56" s="24"/>
      <c r="G56" s="24"/>
      <c r="H56" s="24"/>
      <c r="I56" s="24"/>
    </row>
    <row r="57" spans="1:9" x14ac:dyDescent="0.2">
      <c r="A57" s="25"/>
      <c r="B57" s="29" t="s">
        <v>29</v>
      </c>
      <c r="C57" s="21">
        <f t="shared" ref="C57:H57" si="12">SUM(C58:C59)</f>
        <v>0</v>
      </c>
      <c r="D57" s="21">
        <f t="shared" si="12"/>
        <v>0</v>
      </c>
      <c r="E57" s="21">
        <f t="shared" si="12"/>
        <v>358709</v>
      </c>
      <c r="F57" s="21">
        <f t="shared" si="12"/>
        <v>0</v>
      </c>
      <c r="G57" s="21">
        <f t="shared" si="12"/>
        <v>358709</v>
      </c>
      <c r="H57" s="21">
        <f t="shared" si="12"/>
        <v>345964</v>
      </c>
      <c r="I57" s="21">
        <f>IF(H57=0,0,G57-H57)</f>
        <v>12745</v>
      </c>
    </row>
    <row r="58" spans="1:9" x14ac:dyDescent="0.2">
      <c r="A58" s="22" t="s">
        <v>77</v>
      </c>
      <c r="B58" s="23" t="s">
        <v>30</v>
      </c>
      <c r="C58" s="24"/>
      <c r="D58" s="24"/>
      <c r="E58" s="21">
        <v>242174</v>
      </c>
      <c r="F58" s="21"/>
      <c r="G58" s="21">
        <f>E58+F58</f>
        <v>242174</v>
      </c>
      <c r="H58" s="39">
        <v>222130</v>
      </c>
      <c r="I58" s="21">
        <f>IF(H58="","",G58-H58)</f>
        <v>20044</v>
      </c>
    </row>
    <row r="59" spans="1:9" x14ac:dyDescent="0.2">
      <c r="A59" s="22" t="s">
        <v>78</v>
      </c>
      <c r="B59" s="23" t="s">
        <v>31</v>
      </c>
      <c r="C59" s="24"/>
      <c r="D59" s="24"/>
      <c r="E59" s="21">
        <v>116535</v>
      </c>
      <c r="F59" s="21"/>
      <c r="G59" s="21">
        <f>E59+F59</f>
        <v>116535</v>
      </c>
      <c r="H59" s="39">
        <v>123834</v>
      </c>
      <c r="I59" s="21">
        <f>IF(H59="","",G59-H59)</f>
        <v>-7299</v>
      </c>
    </row>
    <row r="60" spans="1:9" x14ac:dyDescent="0.2">
      <c r="A60" s="22"/>
      <c r="B60" s="26" t="s">
        <v>46</v>
      </c>
      <c r="C60" s="24"/>
      <c r="D60" s="24"/>
      <c r="E60" s="24"/>
      <c r="F60" s="37"/>
      <c r="G60" s="37"/>
      <c r="H60" s="37"/>
      <c r="I60" s="37"/>
    </row>
    <row r="61" spans="1:9" ht="15" x14ac:dyDescent="0.25">
      <c r="A61" s="35"/>
      <c r="B61" s="27" t="s">
        <v>32</v>
      </c>
      <c r="C61" s="28">
        <f t="shared" ref="C61:I61" si="13">C57+C52+C48+C44+C38</f>
        <v>0</v>
      </c>
      <c r="D61" s="28">
        <f t="shared" si="13"/>
        <v>0</v>
      </c>
      <c r="E61" s="28">
        <f t="shared" si="13"/>
        <v>72766759</v>
      </c>
      <c r="F61" s="28">
        <f t="shared" si="13"/>
        <v>2950000</v>
      </c>
      <c r="G61" s="28">
        <f t="shared" si="13"/>
        <v>75716759</v>
      </c>
      <c r="H61" s="28">
        <f t="shared" si="13"/>
        <v>76891751</v>
      </c>
      <c r="I61" s="28">
        <f t="shared" si="13"/>
        <v>-1174992</v>
      </c>
    </row>
    <row r="62" spans="1:9" x14ac:dyDescent="0.2">
      <c r="A62" s="22"/>
      <c r="B62" s="4" t="s">
        <v>46</v>
      </c>
      <c r="C62" s="24"/>
      <c r="D62" s="24"/>
      <c r="E62" s="24"/>
      <c r="F62" s="24"/>
      <c r="G62" s="24"/>
      <c r="H62" s="24"/>
      <c r="I62" s="24"/>
    </row>
    <row r="63" spans="1:9" ht="15" x14ac:dyDescent="0.25">
      <c r="A63" s="35"/>
      <c r="B63" s="27" t="s">
        <v>33</v>
      </c>
      <c r="C63" s="28">
        <f t="shared" ref="C63:H63" si="14">C31+C33-C61</f>
        <v>0</v>
      </c>
      <c r="D63" s="28">
        <f t="shared" si="14"/>
        <v>0</v>
      </c>
      <c r="E63" s="28">
        <f t="shared" si="14"/>
        <v>-64556759</v>
      </c>
      <c r="F63" s="28">
        <f t="shared" si="14"/>
        <v>-2920000</v>
      </c>
      <c r="G63" s="28">
        <f t="shared" si="14"/>
        <v>-67476759</v>
      </c>
      <c r="H63" s="28">
        <f t="shared" si="14"/>
        <v>-68586851</v>
      </c>
      <c r="I63" s="28">
        <f>+I31+I61</f>
        <v>-1110092</v>
      </c>
    </row>
    <row r="64" spans="1:9" x14ac:dyDescent="0.2">
      <c r="A64" s="22"/>
      <c r="B64" s="26" t="s">
        <v>46</v>
      </c>
      <c r="C64" s="24"/>
      <c r="D64" s="24"/>
      <c r="E64" s="24"/>
      <c r="F64" s="24"/>
      <c r="G64" s="24"/>
      <c r="H64" s="24"/>
      <c r="I64" s="24"/>
    </row>
    <row r="65" spans="1:9" x14ac:dyDescent="0.2">
      <c r="A65" s="25"/>
      <c r="B65" s="29" t="s">
        <v>34</v>
      </c>
      <c r="C65" s="21">
        <f t="shared" ref="C65:H65" si="15">SUM(C66:C68)</f>
        <v>0</v>
      </c>
      <c r="D65" s="21">
        <f t="shared" si="15"/>
        <v>0</v>
      </c>
      <c r="E65" s="21">
        <f t="shared" si="15"/>
        <v>0</v>
      </c>
      <c r="F65" s="21">
        <f t="shared" si="15"/>
        <v>0</v>
      </c>
      <c r="G65" s="21">
        <f t="shared" si="15"/>
        <v>0</v>
      </c>
      <c r="H65" s="21">
        <f t="shared" si="15"/>
        <v>0</v>
      </c>
      <c r="I65" s="21">
        <f>IF(H65=0,0,G65-H65)</f>
        <v>0</v>
      </c>
    </row>
    <row r="66" spans="1:9" x14ac:dyDescent="0.2">
      <c r="A66" s="22" t="s">
        <v>79</v>
      </c>
      <c r="B66" s="23" t="s">
        <v>35</v>
      </c>
      <c r="C66" s="24"/>
      <c r="D66" s="24"/>
      <c r="E66" s="21"/>
      <c r="F66" s="21"/>
      <c r="G66" s="21">
        <f>E66+F66</f>
        <v>0</v>
      </c>
      <c r="H66" s="39"/>
      <c r="I66" s="21" t="str">
        <f>IF(H66="","",G66-H66)</f>
        <v/>
      </c>
    </row>
    <row r="67" spans="1:9" x14ac:dyDescent="0.2">
      <c r="A67" s="22" t="s">
        <v>80</v>
      </c>
      <c r="B67" s="23" t="s">
        <v>36</v>
      </c>
      <c r="C67" s="24"/>
      <c r="D67" s="24"/>
      <c r="E67" s="21">
        <v>0</v>
      </c>
      <c r="F67" s="21"/>
      <c r="G67" s="21">
        <f>E67+F67</f>
        <v>0</v>
      </c>
      <c r="H67" s="39"/>
      <c r="I67" s="21" t="str">
        <f>IF(H67="","",G67-H67)</f>
        <v/>
      </c>
    </row>
    <row r="68" spans="1:9" x14ac:dyDescent="0.2">
      <c r="A68" s="22" t="s">
        <v>81</v>
      </c>
      <c r="B68" s="23" t="s">
        <v>37</v>
      </c>
      <c r="C68" s="24"/>
      <c r="D68" s="24"/>
      <c r="E68" s="21">
        <v>0</v>
      </c>
      <c r="F68" s="21"/>
      <c r="G68" s="21">
        <f>E68+F68</f>
        <v>0</v>
      </c>
      <c r="H68" s="39"/>
      <c r="I68" s="21" t="str">
        <f>IF(H68="","",G68-H68)</f>
        <v/>
      </c>
    </row>
    <row r="69" spans="1:9" x14ac:dyDescent="0.2">
      <c r="A69" s="22"/>
      <c r="B69" s="1" t="s">
        <v>46</v>
      </c>
      <c r="C69" s="24"/>
      <c r="D69" s="24"/>
      <c r="E69" s="24"/>
      <c r="F69" s="37"/>
      <c r="G69" s="37"/>
      <c r="H69" s="37"/>
      <c r="I69" s="37"/>
    </row>
    <row r="70" spans="1:9" x14ac:dyDescent="0.2">
      <c r="A70" s="25"/>
      <c r="B70" s="29" t="s">
        <v>38</v>
      </c>
      <c r="C70" s="21">
        <f>SUM(C71:C72)</f>
        <v>0</v>
      </c>
      <c r="D70" s="21">
        <f>SUM(D71:D72)</f>
        <v>0</v>
      </c>
      <c r="E70" s="21">
        <f>E71-E72</f>
        <v>0</v>
      </c>
      <c r="F70" s="21">
        <f>F71-F72</f>
        <v>0</v>
      </c>
      <c r="G70" s="21">
        <f>G71-G72</f>
        <v>0</v>
      </c>
      <c r="H70" s="21">
        <f>H71-H72</f>
        <v>0</v>
      </c>
      <c r="I70" s="21">
        <f>IF(H70=0,0,H70-G70)</f>
        <v>0</v>
      </c>
    </row>
    <row r="71" spans="1:9" x14ac:dyDescent="0.2">
      <c r="A71" s="22" t="s">
        <v>82</v>
      </c>
      <c r="B71" s="23" t="s">
        <v>39</v>
      </c>
      <c r="C71" s="24"/>
      <c r="D71" s="24"/>
      <c r="E71" s="21">
        <v>0</v>
      </c>
      <c r="F71" s="21"/>
      <c r="G71" s="21">
        <f>E71+F71</f>
        <v>0</v>
      </c>
      <c r="H71" s="39"/>
      <c r="I71" s="21" t="str">
        <f>IF(H71="","",H71-G71)</f>
        <v/>
      </c>
    </row>
    <row r="72" spans="1:9" x14ac:dyDescent="0.2">
      <c r="A72" s="22" t="s">
        <v>83</v>
      </c>
      <c r="B72" s="23" t="s">
        <v>40</v>
      </c>
      <c r="C72" s="24"/>
      <c r="D72" s="24"/>
      <c r="E72" s="21">
        <v>0</v>
      </c>
      <c r="F72" s="21"/>
      <c r="G72" s="21">
        <f>E72+F72</f>
        <v>0</v>
      </c>
      <c r="H72" s="39"/>
      <c r="I72" s="21" t="str">
        <f>IF(H72="","",G72-H72)</f>
        <v/>
      </c>
    </row>
    <row r="73" spans="1:9" x14ac:dyDescent="0.2">
      <c r="A73" s="22"/>
      <c r="B73" s="26" t="s">
        <v>46</v>
      </c>
      <c r="C73" s="24"/>
      <c r="D73" s="30"/>
      <c r="E73" s="24"/>
      <c r="F73" s="37"/>
      <c r="G73" s="37"/>
      <c r="H73" s="37"/>
      <c r="I73" s="37"/>
    </row>
    <row r="74" spans="1:9" x14ac:dyDescent="0.2">
      <c r="A74" s="25"/>
      <c r="B74" s="29" t="s">
        <v>41</v>
      </c>
      <c r="C74" s="21">
        <f t="shared" ref="C74:H74" si="16">SUM(C75:C77)</f>
        <v>0</v>
      </c>
      <c r="D74" s="21">
        <f t="shared" si="16"/>
        <v>0</v>
      </c>
      <c r="E74" s="21">
        <f t="shared" si="16"/>
        <v>0</v>
      </c>
      <c r="F74" s="21">
        <f t="shared" si="16"/>
        <v>0</v>
      </c>
      <c r="G74" s="21">
        <f t="shared" si="16"/>
        <v>0</v>
      </c>
      <c r="H74" s="21">
        <f t="shared" si="16"/>
        <v>0</v>
      </c>
      <c r="I74" s="21">
        <f>IF(H74=0,0,G74-H74)</f>
        <v>0</v>
      </c>
    </row>
    <row r="75" spans="1:9" x14ac:dyDescent="0.2">
      <c r="A75" s="22" t="s">
        <v>84</v>
      </c>
      <c r="B75" s="23" t="s">
        <v>42</v>
      </c>
      <c r="C75" s="24"/>
      <c r="D75" s="24"/>
      <c r="E75" s="21">
        <v>0</v>
      </c>
      <c r="F75" s="21"/>
      <c r="G75" s="21">
        <f>E75+F75</f>
        <v>0</v>
      </c>
      <c r="H75" s="39"/>
      <c r="I75" s="21" t="str">
        <f>IF(H75="","",G75-H75)</f>
        <v/>
      </c>
    </row>
    <row r="76" spans="1:9" x14ac:dyDescent="0.2">
      <c r="A76" s="22" t="s">
        <v>85</v>
      </c>
      <c r="B76" s="23" t="s">
        <v>43</v>
      </c>
      <c r="C76" s="24"/>
      <c r="D76" s="24"/>
      <c r="E76" s="21">
        <v>0</v>
      </c>
      <c r="F76" s="21"/>
      <c r="G76" s="21">
        <f>E76+F76</f>
        <v>0</v>
      </c>
      <c r="H76" s="39"/>
      <c r="I76" s="21" t="str">
        <f>IF(H76="","",G76-H76)</f>
        <v/>
      </c>
    </row>
    <row r="77" spans="1:9" x14ac:dyDescent="0.2">
      <c r="A77" s="22" t="s">
        <v>86</v>
      </c>
      <c r="B77" s="23" t="s">
        <v>44</v>
      </c>
      <c r="C77" s="24"/>
      <c r="D77" s="24"/>
      <c r="E77" s="21">
        <v>0</v>
      </c>
      <c r="F77" s="21"/>
      <c r="G77" s="21">
        <f>E77+F77</f>
        <v>0</v>
      </c>
      <c r="H77" s="39"/>
      <c r="I77" s="21" t="str">
        <f>IF(H77="","",G77-H77)</f>
        <v/>
      </c>
    </row>
    <row r="78" spans="1:9" x14ac:dyDescent="0.2">
      <c r="A78" s="31"/>
      <c r="B78" s="4" t="s">
        <v>46</v>
      </c>
      <c r="C78" s="24"/>
      <c r="D78" s="30"/>
      <c r="E78" s="24"/>
      <c r="F78" s="37"/>
      <c r="G78" s="37"/>
      <c r="H78" s="37"/>
      <c r="I78" s="37"/>
    </row>
    <row r="79" spans="1:9" ht="15" x14ac:dyDescent="0.25">
      <c r="A79" s="36"/>
      <c r="B79" s="27" t="s">
        <v>45</v>
      </c>
      <c r="C79" s="28">
        <f>C63-C65-C70-C74</f>
        <v>0</v>
      </c>
      <c r="D79" s="28">
        <f>D63-D65-D70-D74</f>
        <v>0</v>
      </c>
      <c r="E79" s="28">
        <f>E63-E65+E70-E74</f>
        <v>-64556759</v>
      </c>
      <c r="F79" s="28">
        <f>F63-F65+F70-F74</f>
        <v>-2920000</v>
      </c>
      <c r="G79" s="28">
        <f>G63-G65+G70-G74</f>
        <v>-67476759</v>
      </c>
      <c r="H79" s="28">
        <f>H63-H65+H70-H74</f>
        <v>-68586851</v>
      </c>
      <c r="I79" s="28">
        <f>I63-I65+I70-I74</f>
        <v>-1110092</v>
      </c>
    </row>
    <row r="82" spans="1:2" ht="15" x14ac:dyDescent="0.25">
      <c r="A82" s="42" t="s">
        <v>98</v>
      </c>
    </row>
    <row r="83" spans="1:2" x14ac:dyDescent="0.2">
      <c r="B83" s="43"/>
    </row>
    <row r="84" spans="1:2" x14ac:dyDescent="0.2">
      <c r="B84" s="44"/>
    </row>
    <row r="85" spans="1:2" x14ac:dyDescent="0.2">
      <c r="B85" s="44"/>
    </row>
    <row r="86" spans="1:2" x14ac:dyDescent="0.2">
      <c r="B86" s="44"/>
    </row>
    <row r="87" spans="1:2" x14ac:dyDescent="0.2">
      <c r="B87" s="44"/>
    </row>
    <row r="88" spans="1:2" x14ac:dyDescent="0.2">
      <c r="B88" s="44"/>
    </row>
    <row r="89" spans="1:2" x14ac:dyDescent="0.2">
      <c r="B89" s="44"/>
    </row>
    <row r="90" spans="1:2" x14ac:dyDescent="0.2">
      <c r="B90" s="44"/>
    </row>
    <row r="91" spans="1:2" x14ac:dyDescent="0.2">
      <c r="B91" s="44"/>
    </row>
    <row r="92" spans="1:2" x14ac:dyDescent="0.2">
      <c r="B92" s="44"/>
    </row>
    <row r="93" spans="1:2" x14ac:dyDescent="0.2">
      <c r="B93" s="44"/>
    </row>
    <row r="94" spans="1:2" x14ac:dyDescent="0.2">
      <c r="B94" s="44"/>
    </row>
    <row r="95" spans="1:2" x14ac:dyDescent="0.2">
      <c r="B95" s="44"/>
    </row>
  </sheetData>
  <phoneticPr fontId="7" type="noConversion"/>
  <conditionalFormatting sqref="A79">
    <cfRule type="expression" dxfId="1" priority="1" stopIfTrue="1">
      <formula>#REF!="Y"</formula>
    </cfRule>
  </conditionalFormatting>
  <pageMargins left="0.78740157480314965" right="0.78740157480314965" top="0.78740157480314965" bottom="0.78740157480314965" header="0.51181102362204722" footer="0.51181102362204722"/>
  <pageSetup paperSize="9" scale="59" orientation="portrait" r:id="rId1"/>
  <headerFooter alignWithMargins="0">
    <oddHeader>&amp;R&amp;D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5"/>
  <sheetViews>
    <sheetView zoomScale="75" zoomScaleNormal="75" workbookViewId="0">
      <pane xSplit="2" ySplit="5" topLeftCell="E6" activePane="bottomRight" state="frozen"/>
      <selection activeCell="H13" sqref="H13"/>
      <selection pane="topRight" activeCell="H13" sqref="H13"/>
      <selection pane="bottomLeft" activeCell="H13" sqref="H13"/>
      <selection pane="bottomRight" activeCell="F43" sqref="F43"/>
    </sheetView>
  </sheetViews>
  <sheetFormatPr defaultColWidth="9.140625" defaultRowHeight="12.75" x14ac:dyDescent="0.2"/>
  <cols>
    <col min="1" max="1" width="6.28515625" style="5" customWidth="1"/>
    <col min="2" max="2" width="56.140625" style="5" bestFit="1" customWidth="1"/>
    <col min="3" max="4" width="16.7109375" style="5" hidden="1" customWidth="1"/>
    <col min="5" max="9" width="16.7109375" style="5" customWidth="1"/>
    <col min="10" max="16384" width="9.140625" style="5"/>
  </cols>
  <sheetData>
    <row r="1" spans="1:9" x14ac:dyDescent="0.2">
      <c r="A1" s="9"/>
      <c r="B1" s="10"/>
      <c r="C1" s="11"/>
      <c r="D1" s="11"/>
      <c r="E1" s="11"/>
      <c r="F1" s="11"/>
      <c r="G1" s="11"/>
      <c r="H1" s="11"/>
      <c r="I1" s="11"/>
    </row>
    <row r="2" spans="1:9" ht="33" customHeight="1" x14ac:dyDescent="0.2">
      <c r="A2" s="12"/>
      <c r="B2" s="13"/>
      <c r="C2" s="14" t="s">
        <v>88</v>
      </c>
      <c r="D2" s="14" t="s">
        <v>89</v>
      </c>
      <c r="E2" s="14" t="s">
        <v>108</v>
      </c>
      <c r="F2" s="14" t="s">
        <v>90</v>
      </c>
      <c r="G2" s="14" t="s">
        <v>113</v>
      </c>
      <c r="H2" s="14" t="s">
        <v>109</v>
      </c>
      <c r="I2" s="14" t="s">
        <v>91</v>
      </c>
    </row>
    <row r="3" spans="1:9" x14ac:dyDescent="0.2">
      <c r="A3" s="12"/>
      <c r="B3" s="6" t="s">
        <v>87</v>
      </c>
      <c r="C3" s="14"/>
      <c r="D3" s="14"/>
      <c r="E3" s="14"/>
      <c r="F3" s="14"/>
      <c r="G3" s="14"/>
      <c r="H3" s="14"/>
      <c r="I3" s="14"/>
    </row>
    <row r="4" spans="1:9" x14ac:dyDescent="0.2">
      <c r="A4" s="12"/>
      <c r="B4" s="6" t="s">
        <v>115</v>
      </c>
      <c r="C4" s="15"/>
      <c r="D4" s="15"/>
      <c r="E4" s="15"/>
      <c r="F4" s="15"/>
      <c r="G4" s="15"/>
      <c r="H4" s="15"/>
      <c r="I4" s="15"/>
    </row>
    <row r="5" spans="1:9" x14ac:dyDescent="0.2">
      <c r="A5" s="12"/>
      <c r="B5" s="13" t="s">
        <v>46</v>
      </c>
      <c r="C5" s="16"/>
      <c r="D5" s="17"/>
      <c r="E5" s="16"/>
      <c r="F5" s="17"/>
      <c r="G5" s="17"/>
      <c r="H5" s="17"/>
      <c r="I5" s="17"/>
    </row>
    <row r="6" spans="1:9" ht="15" x14ac:dyDescent="0.25">
      <c r="A6" s="34"/>
      <c r="B6" s="27" t="s">
        <v>0</v>
      </c>
      <c r="C6" s="32"/>
      <c r="D6" s="32"/>
      <c r="E6" s="32"/>
      <c r="F6" s="32"/>
      <c r="G6" s="32"/>
      <c r="H6" s="32"/>
      <c r="I6" s="32"/>
    </row>
    <row r="7" spans="1:9" x14ac:dyDescent="0.2">
      <c r="A7" s="18"/>
      <c r="B7" s="19" t="s">
        <v>46</v>
      </c>
      <c r="C7" s="8"/>
      <c r="D7" s="2"/>
      <c r="E7" s="8"/>
      <c r="F7" s="2"/>
      <c r="G7" s="2"/>
      <c r="H7" s="2"/>
      <c r="I7" s="2"/>
    </row>
    <row r="8" spans="1:9" x14ac:dyDescent="0.2">
      <c r="A8" s="20"/>
      <c r="B8" s="3" t="s">
        <v>47</v>
      </c>
      <c r="C8" s="21">
        <f t="shared" ref="C8:H8" si="0">SUM(C9:C12)</f>
        <v>0</v>
      </c>
      <c r="D8" s="21">
        <f t="shared" si="0"/>
        <v>0</v>
      </c>
      <c r="E8" s="21">
        <f t="shared" si="0"/>
        <v>7295654</v>
      </c>
      <c r="F8" s="21">
        <f t="shared" si="0"/>
        <v>0</v>
      </c>
      <c r="G8" s="21">
        <f t="shared" si="0"/>
        <v>7295654</v>
      </c>
      <c r="H8" s="21">
        <f t="shared" si="0"/>
        <v>7183580</v>
      </c>
      <c r="I8" s="21">
        <f>IF(H8=0,0,H8-G8)</f>
        <v>-112074</v>
      </c>
    </row>
    <row r="9" spans="1:9" x14ac:dyDescent="0.2">
      <c r="A9" s="22" t="s">
        <v>51</v>
      </c>
      <c r="B9" s="23" t="s">
        <v>1</v>
      </c>
      <c r="C9" s="24"/>
      <c r="D9" s="24"/>
      <c r="E9" s="21">
        <v>3535</v>
      </c>
      <c r="F9" s="21"/>
      <c r="G9" s="21">
        <f>E9+F9</f>
        <v>3535</v>
      </c>
      <c r="H9" s="40">
        <v>33080</v>
      </c>
      <c r="I9" s="21">
        <f>IF(H9="","",H9-G9)</f>
        <v>29545</v>
      </c>
    </row>
    <row r="10" spans="1:9" x14ac:dyDescent="0.2">
      <c r="A10" s="22" t="s">
        <v>52</v>
      </c>
      <c r="B10" s="23" t="s">
        <v>53</v>
      </c>
      <c r="C10" s="24"/>
      <c r="D10" s="24"/>
      <c r="E10" s="21">
        <v>0</v>
      </c>
      <c r="F10" s="21"/>
      <c r="G10" s="21">
        <f>E10+F10</f>
        <v>0</v>
      </c>
      <c r="H10" s="39"/>
      <c r="I10" s="21" t="str">
        <f>IF(H10="","",H10-G10)</f>
        <v/>
      </c>
    </row>
    <row r="11" spans="1:9" x14ac:dyDescent="0.2">
      <c r="A11" s="22" t="s">
        <v>54</v>
      </c>
      <c r="B11" s="23" t="s">
        <v>2</v>
      </c>
      <c r="C11" s="24"/>
      <c r="D11" s="24"/>
      <c r="E11" s="21">
        <v>6644239</v>
      </c>
      <c r="F11" s="21"/>
      <c r="G11" s="21">
        <f>E11+F11</f>
        <v>6644239</v>
      </c>
      <c r="H11" s="39">
        <v>6500000</v>
      </c>
      <c r="I11" s="21">
        <f>IF(H11="","",H11-G11)</f>
        <v>-144239</v>
      </c>
    </row>
    <row r="12" spans="1:9" x14ac:dyDescent="0.2">
      <c r="A12" s="22" t="s">
        <v>55</v>
      </c>
      <c r="B12" s="23" t="s">
        <v>3</v>
      </c>
      <c r="C12" s="24"/>
      <c r="D12" s="24"/>
      <c r="E12" s="21">
        <v>647880</v>
      </c>
      <c r="F12" s="21"/>
      <c r="G12" s="21">
        <f>E12+F12</f>
        <v>647880</v>
      </c>
      <c r="H12" s="39">
        <v>650500</v>
      </c>
      <c r="I12" s="21">
        <f>IF(H12="","",H12-G12)</f>
        <v>2620</v>
      </c>
    </row>
    <row r="13" spans="1:9" x14ac:dyDescent="0.2">
      <c r="A13" s="22"/>
      <c r="B13" s="23"/>
      <c r="C13" s="24"/>
      <c r="D13" s="24"/>
      <c r="E13" s="24"/>
      <c r="F13" s="24"/>
      <c r="G13" s="24"/>
      <c r="H13" s="24"/>
      <c r="I13" s="24"/>
    </row>
    <row r="14" spans="1:9" x14ac:dyDescent="0.2">
      <c r="A14" s="25"/>
      <c r="B14" s="3" t="s">
        <v>4</v>
      </c>
      <c r="C14" s="21">
        <f t="shared" ref="C14:H14" si="1">SUM(C15:C20)</f>
        <v>0</v>
      </c>
      <c r="D14" s="21">
        <f t="shared" si="1"/>
        <v>0</v>
      </c>
      <c r="E14" s="21">
        <f t="shared" si="1"/>
        <v>42000</v>
      </c>
      <c r="F14" s="21">
        <f t="shared" si="1"/>
        <v>0</v>
      </c>
      <c r="G14" s="21">
        <f t="shared" si="1"/>
        <v>42000</v>
      </c>
      <c r="H14" s="21">
        <f t="shared" si="1"/>
        <v>53000</v>
      </c>
      <c r="I14" s="21">
        <f>IF(H14=0,0,H14-G14)</f>
        <v>11000</v>
      </c>
    </row>
    <row r="15" spans="1:9" x14ac:dyDescent="0.2">
      <c r="A15" s="22" t="s">
        <v>56</v>
      </c>
      <c r="B15" s="23" t="s">
        <v>5</v>
      </c>
      <c r="C15" s="24"/>
      <c r="D15" s="24"/>
      <c r="E15" s="21"/>
      <c r="F15" s="21"/>
      <c r="G15" s="21">
        <f t="shared" ref="G15:G20" si="2">E15+F15</f>
        <v>0</v>
      </c>
      <c r="H15" s="40"/>
      <c r="I15" s="21" t="str">
        <f t="shared" ref="I15:I20" si="3">IF(H15="","",H15-G15)</f>
        <v/>
      </c>
    </row>
    <row r="16" spans="1:9" x14ac:dyDescent="0.2">
      <c r="A16" s="22" t="s">
        <v>57</v>
      </c>
      <c r="B16" s="23" t="s">
        <v>6</v>
      </c>
      <c r="C16" s="24"/>
      <c r="D16" s="24"/>
      <c r="E16" s="21"/>
      <c r="F16" s="21"/>
      <c r="G16" s="21">
        <f t="shared" si="2"/>
        <v>0</v>
      </c>
      <c r="H16" s="39"/>
      <c r="I16" s="21" t="str">
        <f t="shared" si="3"/>
        <v/>
      </c>
    </row>
    <row r="17" spans="1:9" x14ac:dyDescent="0.2">
      <c r="A17" s="22" t="s">
        <v>58</v>
      </c>
      <c r="B17" s="23" t="s">
        <v>7</v>
      </c>
      <c r="C17" s="24"/>
      <c r="D17" s="24"/>
      <c r="E17" s="21">
        <v>38200</v>
      </c>
      <c r="F17" s="21"/>
      <c r="G17" s="21">
        <f t="shared" si="2"/>
        <v>38200</v>
      </c>
      <c r="H17" s="39">
        <v>50000</v>
      </c>
      <c r="I17" s="21">
        <f t="shared" si="3"/>
        <v>11800</v>
      </c>
    </row>
    <row r="18" spans="1:9" x14ac:dyDescent="0.2">
      <c r="A18" s="22" t="s">
        <v>59</v>
      </c>
      <c r="B18" s="23" t="s">
        <v>8</v>
      </c>
      <c r="C18" s="24"/>
      <c r="D18" s="24"/>
      <c r="E18" s="21">
        <v>3800</v>
      </c>
      <c r="F18" s="21"/>
      <c r="G18" s="21">
        <f t="shared" si="2"/>
        <v>3800</v>
      </c>
      <c r="H18" s="39">
        <v>3000</v>
      </c>
      <c r="I18" s="21">
        <f t="shared" si="3"/>
        <v>-800</v>
      </c>
    </row>
    <row r="19" spans="1:9" x14ac:dyDescent="0.2">
      <c r="A19" s="22" t="s">
        <v>60</v>
      </c>
      <c r="B19" s="23" t="s">
        <v>9</v>
      </c>
      <c r="C19" s="24"/>
      <c r="D19" s="24"/>
      <c r="E19" s="21"/>
      <c r="F19" s="21"/>
      <c r="G19" s="21">
        <f t="shared" si="2"/>
        <v>0</v>
      </c>
      <c r="H19" s="39"/>
      <c r="I19" s="21" t="str">
        <f t="shared" si="3"/>
        <v/>
      </c>
    </row>
    <row r="20" spans="1:9" x14ac:dyDescent="0.2">
      <c r="A20" s="22" t="s">
        <v>61</v>
      </c>
      <c r="B20" s="23" t="s">
        <v>10</v>
      </c>
      <c r="C20" s="24"/>
      <c r="D20" s="24"/>
      <c r="E20" s="21"/>
      <c r="F20" s="21"/>
      <c r="G20" s="21">
        <f t="shared" si="2"/>
        <v>0</v>
      </c>
      <c r="H20" s="39"/>
      <c r="I20" s="21" t="str">
        <f t="shared" si="3"/>
        <v/>
      </c>
    </row>
    <row r="21" spans="1:9" x14ac:dyDescent="0.2">
      <c r="A21" s="22"/>
      <c r="B21" s="23"/>
      <c r="C21" s="24"/>
      <c r="D21" s="24"/>
      <c r="E21" s="24"/>
      <c r="F21" s="24"/>
      <c r="G21" s="24"/>
      <c r="H21" s="24"/>
      <c r="I21" s="24"/>
    </row>
    <row r="22" spans="1:9" x14ac:dyDescent="0.2">
      <c r="A22" s="25"/>
      <c r="B22" s="3" t="s">
        <v>11</v>
      </c>
      <c r="C22" s="21">
        <f t="shared" ref="C22:H22" si="4">SUM(C23)</f>
        <v>0</v>
      </c>
      <c r="D22" s="21">
        <f t="shared" si="4"/>
        <v>0</v>
      </c>
      <c r="E22" s="21">
        <f t="shared" si="4"/>
        <v>726010</v>
      </c>
      <c r="F22" s="21">
        <f t="shared" si="4"/>
        <v>1012000</v>
      </c>
      <c r="G22" s="21">
        <f t="shared" si="4"/>
        <v>1738010</v>
      </c>
      <c r="H22" s="21">
        <f t="shared" si="4"/>
        <v>1850000</v>
      </c>
      <c r="I22" s="21">
        <f>IF(H22=0,0,H22-G22)</f>
        <v>111990</v>
      </c>
    </row>
    <row r="23" spans="1:9" x14ac:dyDescent="0.2">
      <c r="A23" s="22" t="s">
        <v>62</v>
      </c>
      <c r="B23" s="23" t="s">
        <v>11</v>
      </c>
      <c r="C23" s="24"/>
      <c r="D23" s="24"/>
      <c r="E23" s="21">
        <v>726010</v>
      </c>
      <c r="F23" s="21">
        <v>1012000</v>
      </c>
      <c r="G23" s="21">
        <f>E23+F23</f>
        <v>1738010</v>
      </c>
      <c r="H23" s="38">
        <v>1850000</v>
      </c>
      <c r="I23" s="21">
        <f>IF(H23="","",H23-G23)</f>
        <v>111990</v>
      </c>
    </row>
    <row r="24" spans="1:9" x14ac:dyDescent="0.2">
      <c r="A24" s="22"/>
      <c r="B24" s="23"/>
      <c r="C24" s="24"/>
      <c r="D24" s="24"/>
      <c r="E24" s="24"/>
      <c r="F24" s="24"/>
      <c r="G24" s="24"/>
      <c r="H24" s="24"/>
      <c r="I24" s="24"/>
    </row>
    <row r="25" spans="1:9" x14ac:dyDescent="0.2">
      <c r="A25" s="25"/>
      <c r="B25" s="3" t="s">
        <v>12</v>
      </c>
      <c r="C25" s="21">
        <f t="shared" ref="C25:H25" si="5">SUM(C26)</f>
        <v>0</v>
      </c>
      <c r="D25" s="21">
        <f t="shared" si="5"/>
        <v>0</v>
      </c>
      <c r="E25" s="21">
        <f t="shared" si="5"/>
        <v>7000</v>
      </c>
      <c r="F25" s="21">
        <f t="shared" si="5"/>
        <v>0</v>
      </c>
      <c r="G25" s="21">
        <f t="shared" si="5"/>
        <v>7000</v>
      </c>
      <c r="H25" s="21">
        <f t="shared" si="5"/>
        <v>21000</v>
      </c>
      <c r="I25" s="21">
        <f>IF(H25=0,0,H25-G25)</f>
        <v>14000</v>
      </c>
    </row>
    <row r="26" spans="1:9" x14ac:dyDescent="0.2">
      <c r="A26" s="22" t="s">
        <v>63</v>
      </c>
      <c r="B26" s="23" t="s">
        <v>12</v>
      </c>
      <c r="C26" s="24"/>
      <c r="D26" s="24"/>
      <c r="E26" s="21">
        <v>7000</v>
      </c>
      <c r="F26" s="21"/>
      <c r="G26" s="21">
        <f>E26+F26</f>
        <v>7000</v>
      </c>
      <c r="H26" s="38">
        <v>21000</v>
      </c>
      <c r="I26" s="21">
        <f>IF(H26="","",H26-G26)</f>
        <v>14000</v>
      </c>
    </row>
    <row r="27" spans="1:9" x14ac:dyDescent="0.2">
      <c r="A27" s="22"/>
      <c r="B27" s="23"/>
      <c r="C27" s="24"/>
      <c r="D27" s="24"/>
      <c r="E27" s="24"/>
      <c r="F27" s="24"/>
      <c r="G27" s="24"/>
      <c r="H27" s="24"/>
      <c r="I27" s="24"/>
    </row>
    <row r="28" spans="1:9" x14ac:dyDescent="0.2">
      <c r="A28" s="25"/>
      <c r="B28" s="3" t="s">
        <v>13</v>
      </c>
      <c r="C28" s="21">
        <f t="shared" ref="C28:H28" si="6">SUM(C29)</f>
        <v>0</v>
      </c>
      <c r="D28" s="21">
        <f t="shared" si="6"/>
        <v>0</v>
      </c>
      <c r="E28" s="21">
        <f t="shared" si="6"/>
        <v>0</v>
      </c>
      <c r="F28" s="21">
        <f t="shared" si="6"/>
        <v>0</v>
      </c>
      <c r="G28" s="21">
        <f t="shared" si="6"/>
        <v>0</v>
      </c>
      <c r="H28" s="21">
        <f t="shared" si="6"/>
        <v>13000</v>
      </c>
      <c r="I28" s="21">
        <f>IF(H28=0,0,H28-G28)</f>
        <v>13000</v>
      </c>
    </row>
    <row r="29" spans="1:9" x14ac:dyDescent="0.2">
      <c r="A29" s="22" t="s">
        <v>64</v>
      </c>
      <c r="B29" s="23" t="s">
        <v>13</v>
      </c>
      <c r="C29" s="24"/>
      <c r="D29" s="24"/>
      <c r="E29" s="21"/>
      <c r="F29" s="21"/>
      <c r="G29" s="21">
        <f>E29+F29</f>
        <v>0</v>
      </c>
      <c r="H29" s="39">
        <v>13000</v>
      </c>
      <c r="I29" s="21">
        <f>IF(H29="","",H29-G29)</f>
        <v>13000</v>
      </c>
    </row>
    <row r="30" spans="1:9" x14ac:dyDescent="0.2">
      <c r="A30" s="22"/>
      <c r="B30" s="26" t="s">
        <v>46</v>
      </c>
      <c r="C30" s="24"/>
      <c r="D30" s="24"/>
      <c r="E30" s="24"/>
      <c r="F30" s="37"/>
      <c r="G30" s="37"/>
      <c r="H30" s="37"/>
      <c r="I30" s="37"/>
    </row>
    <row r="31" spans="1:9" ht="15" x14ac:dyDescent="0.25">
      <c r="A31" s="35"/>
      <c r="B31" s="27" t="s">
        <v>14</v>
      </c>
      <c r="C31" s="28">
        <f t="shared" ref="C31:H31" si="7">C28+C25+C22+C14+C8</f>
        <v>0</v>
      </c>
      <c r="D31" s="28">
        <f t="shared" si="7"/>
        <v>0</v>
      </c>
      <c r="E31" s="28">
        <f t="shared" si="7"/>
        <v>8070664</v>
      </c>
      <c r="F31" s="28">
        <f t="shared" si="7"/>
        <v>1012000</v>
      </c>
      <c r="G31" s="28">
        <f t="shared" si="7"/>
        <v>9082664</v>
      </c>
      <c r="H31" s="28">
        <f t="shared" si="7"/>
        <v>9120580</v>
      </c>
      <c r="I31" s="28">
        <f>IF(H31=0,0,H31-G31)</f>
        <v>37916</v>
      </c>
    </row>
    <row r="32" spans="1:9" x14ac:dyDescent="0.2">
      <c r="A32" s="22"/>
      <c r="B32" s="26" t="s">
        <v>46</v>
      </c>
      <c r="C32" s="24"/>
      <c r="D32" s="24"/>
      <c r="E32" s="24"/>
      <c r="F32" s="24"/>
      <c r="G32" s="24"/>
      <c r="H32" s="24"/>
      <c r="I32" s="24"/>
    </row>
    <row r="33" spans="1:9" x14ac:dyDescent="0.2">
      <c r="A33" s="25"/>
      <c r="B33" s="3" t="s">
        <v>15</v>
      </c>
      <c r="C33" s="21">
        <f t="shared" ref="C33:H33" si="8">SUM(C34)</f>
        <v>0</v>
      </c>
      <c r="D33" s="21">
        <f t="shared" si="8"/>
        <v>0</v>
      </c>
      <c r="E33" s="21">
        <f t="shared" si="8"/>
        <v>0</v>
      </c>
      <c r="F33" s="21">
        <f t="shared" si="8"/>
        <v>0</v>
      </c>
      <c r="G33" s="21">
        <f t="shared" si="8"/>
        <v>0</v>
      </c>
      <c r="H33" s="21">
        <f t="shared" si="8"/>
        <v>0</v>
      </c>
      <c r="I33" s="21">
        <f>IF(H33=0,0,H33-G33)</f>
        <v>0</v>
      </c>
    </row>
    <row r="34" spans="1:9" x14ac:dyDescent="0.2">
      <c r="A34" s="22" t="s">
        <v>65</v>
      </c>
      <c r="B34" s="23" t="s">
        <v>15</v>
      </c>
      <c r="C34" s="24"/>
      <c r="D34" s="24"/>
      <c r="E34" s="21">
        <v>0</v>
      </c>
      <c r="F34" s="21"/>
      <c r="G34" s="21">
        <f>E34+F34</f>
        <v>0</v>
      </c>
      <c r="H34" s="39"/>
      <c r="I34" s="21" t="str">
        <f>IF(H34="","",H34-G34)</f>
        <v/>
      </c>
    </row>
    <row r="35" spans="1:9" x14ac:dyDescent="0.2">
      <c r="A35" s="22"/>
      <c r="B35" s="26" t="s">
        <v>46</v>
      </c>
      <c r="C35" s="24"/>
      <c r="D35" s="24"/>
      <c r="E35" s="24"/>
      <c r="F35" s="37"/>
      <c r="G35" s="37"/>
      <c r="H35" s="37"/>
      <c r="I35" s="37"/>
    </row>
    <row r="36" spans="1:9" ht="15" x14ac:dyDescent="0.25">
      <c r="A36" s="35"/>
      <c r="B36" s="27" t="s">
        <v>16</v>
      </c>
      <c r="C36" s="28"/>
      <c r="D36" s="28"/>
      <c r="E36" s="28"/>
      <c r="F36" s="28"/>
      <c r="G36" s="28"/>
      <c r="H36" s="28"/>
      <c r="I36" s="28"/>
    </row>
    <row r="37" spans="1:9" ht="15" x14ac:dyDescent="0.25">
      <c r="A37" s="22"/>
      <c r="B37" s="7"/>
      <c r="C37" s="33"/>
      <c r="D37" s="33"/>
      <c r="E37" s="33"/>
      <c r="F37" s="33"/>
      <c r="G37" s="33"/>
      <c r="H37" s="33"/>
      <c r="I37" s="33"/>
    </row>
    <row r="38" spans="1:9" x14ac:dyDescent="0.2">
      <c r="A38" s="25"/>
      <c r="B38" s="29" t="s">
        <v>48</v>
      </c>
      <c r="C38" s="21">
        <f>SUM(C39:C41)-C42</f>
        <v>0</v>
      </c>
      <c r="D38" s="21">
        <f>SUM(D39:D42)</f>
        <v>0</v>
      </c>
      <c r="E38" s="21">
        <f>SUM(E39:E42)</f>
        <v>64320376</v>
      </c>
      <c r="F38" s="21">
        <f>SUM(F39:F42)</f>
        <v>739000</v>
      </c>
      <c r="G38" s="21">
        <f>SUM(G39:G42)</f>
        <v>65059376</v>
      </c>
      <c r="H38" s="21">
        <f>SUM(H39:H42)</f>
        <v>65893150</v>
      </c>
      <c r="I38" s="21">
        <f>IF(H38=0,0,G38-H38)</f>
        <v>-833774</v>
      </c>
    </row>
    <row r="39" spans="1:9" x14ac:dyDescent="0.2">
      <c r="A39" s="22" t="s">
        <v>66</v>
      </c>
      <c r="B39" s="23" t="s">
        <v>17</v>
      </c>
      <c r="C39" s="24"/>
      <c r="D39" s="24"/>
      <c r="E39" s="21">
        <v>52109978</v>
      </c>
      <c r="F39" s="21">
        <v>603216</v>
      </c>
      <c r="G39" s="21">
        <f>E39+F39</f>
        <v>52713194</v>
      </c>
      <c r="H39" s="39">
        <v>54250000</v>
      </c>
      <c r="I39" s="21">
        <f>IF(H39="","",G39-H39)</f>
        <v>-1536806</v>
      </c>
    </row>
    <row r="40" spans="1:9" x14ac:dyDescent="0.2">
      <c r="A40" s="22" t="s">
        <v>67</v>
      </c>
      <c r="B40" s="23" t="s">
        <v>18</v>
      </c>
      <c r="C40" s="24">
        <f>C39*15.6%</f>
        <v>0</v>
      </c>
      <c r="D40" s="24"/>
      <c r="E40" s="21">
        <v>9769709</v>
      </c>
      <c r="F40" s="21">
        <v>98626</v>
      </c>
      <c r="G40" s="21">
        <f>E40+F40</f>
        <v>9868335</v>
      </c>
      <c r="H40" s="39">
        <v>9667350</v>
      </c>
      <c r="I40" s="21">
        <f>IF(H40="","",G40-H40)</f>
        <v>200985</v>
      </c>
    </row>
    <row r="41" spans="1:9" x14ac:dyDescent="0.2">
      <c r="A41" s="22" t="s">
        <v>68</v>
      </c>
      <c r="B41" s="23" t="s">
        <v>19</v>
      </c>
      <c r="C41" s="24">
        <f>C39*6.29%</f>
        <v>0</v>
      </c>
      <c r="D41" s="24"/>
      <c r="E41" s="21">
        <v>3206089</v>
      </c>
      <c r="F41" s="21">
        <f>12788+24370</f>
        <v>37158</v>
      </c>
      <c r="G41" s="21">
        <f>E41+F41</f>
        <v>3243247</v>
      </c>
      <c r="H41" s="39">
        <f>6.16*H39%</f>
        <v>3341800</v>
      </c>
      <c r="I41" s="21">
        <f>IF(H41="","",G41-H41)</f>
        <v>-98553</v>
      </c>
    </row>
    <row r="42" spans="1:9" x14ac:dyDescent="0.2">
      <c r="A42" s="22" t="s">
        <v>69</v>
      </c>
      <c r="B42" s="23" t="s">
        <v>20</v>
      </c>
      <c r="C42" s="24"/>
      <c r="D42" s="24"/>
      <c r="E42" s="21">
        <v>-765400</v>
      </c>
      <c r="F42" s="21"/>
      <c r="G42" s="21">
        <f>E42+F42</f>
        <v>-765400</v>
      </c>
      <c r="H42" s="41">
        <v>-1366000</v>
      </c>
      <c r="I42" s="21">
        <f>IF(H42="","",G42-H42)</f>
        <v>600600</v>
      </c>
    </row>
    <row r="43" spans="1:9" x14ac:dyDescent="0.2">
      <c r="A43" s="22"/>
      <c r="B43" s="23"/>
      <c r="C43" s="24"/>
      <c r="D43" s="24"/>
      <c r="E43" s="24"/>
      <c r="F43" s="24"/>
      <c r="G43" s="24"/>
      <c r="H43" s="24"/>
      <c r="I43" s="24"/>
    </row>
    <row r="44" spans="1:9" x14ac:dyDescent="0.2">
      <c r="A44" s="25"/>
      <c r="B44" s="29" t="s">
        <v>49</v>
      </c>
      <c r="C44" s="21">
        <f t="shared" ref="C44:H44" si="9">SUM(C45:C46)</f>
        <v>0</v>
      </c>
      <c r="D44" s="21">
        <f t="shared" si="9"/>
        <v>0</v>
      </c>
      <c r="E44" s="21">
        <f t="shared" si="9"/>
        <v>23356723</v>
      </c>
      <c r="F44" s="21">
        <f t="shared" si="9"/>
        <v>0</v>
      </c>
      <c r="G44" s="21">
        <f t="shared" si="9"/>
        <v>23356723</v>
      </c>
      <c r="H44" s="21">
        <f t="shared" si="9"/>
        <v>22651690</v>
      </c>
      <c r="I44" s="21">
        <f>IF(H44=0,0,G44-H44)</f>
        <v>705033</v>
      </c>
    </row>
    <row r="45" spans="1:9" x14ac:dyDescent="0.2">
      <c r="A45" s="22" t="s">
        <v>70</v>
      </c>
      <c r="B45" s="23" t="s">
        <v>21</v>
      </c>
      <c r="C45" s="24"/>
      <c r="D45" s="24"/>
      <c r="E45" s="21">
        <v>7642150</v>
      </c>
      <c r="F45" s="21"/>
      <c r="G45" s="21">
        <f>E45+F45</f>
        <v>7642150</v>
      </c>
      <c r="H45" s="39">
        <v>7415000</v>
      </c>
      <c r="I45" s="21">
        <f>IF(H45="","",G45-H45)</f>
        <v>227150</v>
      </c>
    </row>
    <row r="46" spans="1:9" x14ac:dyDescent="0.2">
      <c r="A46" s="22" t="s">
        <v>71</v>
      </c>
      <c r="B46" s="23" t="s">
        <v>22</v>
      </c>
      <c r="C46" s="24"/>
      <c r="D46" s="24"/>
      <c r="E46" s="21">
        <v>15714573</v>
      </c>
      <c r="F46" s="21"/>
      <c r="G46" s="21">
        <f>E46+F46</f>
        <v>15714573</v>
      </c>
      <c r="H46" s="41">
        <v>15236690</v>
      </c>
      <c r="I46" s="21">
        <f>IF(H46="","",G46-H46)</f>
        <v>477883</v>
      </c>
    </row>
    <row r="47" spans="1:9" x14ac:dyDescent="0.2">
      <c r="A47" s="22"/>
      <c r="B47" s="23"/>
      <c r="C47" s="24"/>
      <c r="D47" s="24"/>
      <c r="E47" s="24"/>
      <c r="F47" s="24"/>
      <c r="G47" s="24"/>
      <c r="H47" s="24"/>
      <c r="I47" s="24"/>
    </row>
    <row r="48" spans="1:9" x14ac:dyDescent="0.2">
      <c r="A48" s="25"/>
      <c r="B48" s="29" t="s">
        <v>50</v>
      </c>
      <c r="C48" s="21">
        <f t="shared" ref="C48:H48" si="10">SUM(C49:C50)</f>
        <v>0</v>
      </c>
      <c r="D48" s="21">
        <f t="shared" si="10"/>
        <v>0</v>
      </c>
      <c r="E48" s="21">
        <f t="shared" si="10"/>
        <v>3586417</v>
      </c>
      <c r="F48" s="21">
        <f t="shared" si="10"/>
        <v>0</v>
      </c>
      <c r="G48" s="21">
        <f t="shared" si="10"/>
        <v>3586417</v>
      </c>
      <c r="H48" s="21">
        <f t="shared" si="10"/>
        <v>3409590</v>
      </c>
      <c r="I48" s="21">
        <f>IF(H48=0,0,G48-H48)</f>
        <v>176827</v>
      </c>
    </row>
    <row r="49" spans="1:9" x14ac:dyDescent="0.2">
      <c r="A49" s="22" t="s">
        <v>72</v>
      </c>
      <c r="B49" s="23" t="s">
        <v>23</v>
      </c>
      <c r="C49" s="24"/>
      <c r="D49" s="24"/>
      <c r="E49" s="21">
        <v>3586417</v>
      </c>
      <c r="F49" s="21"/>
      <c r="G49" s="21">
        <f>E49+F49</f>
        <v>3586417</v>
      </c>
      <c r="H49" s="39">
        <f>3409890-300</f>
        <v>3409590</v>
      </c>
      <c r="I49" s="21">
        <f>IF(H49="","",G49-H49)</f>
        <v>176827</v>
      </c>
    </row>
    <row r="50" spans="1:9" x14ac:dyDescent="0.2">
      <c r="A50" s="22" t="s">
        <v>73</v>
      </c>
      <c r="B50" s="23" t="s">
        <v>24</v>
      </c>
      <c r="C50" s="24"/>
      <c r="D50" s="24"/>
      <c r="E50" s="21">
        <v>0</v>
      </c>
      <c r="F50" s="21"/>
      <c r="G50" s="21">
        <f>E50+F50</f>
        <v>0</v>
      </c>
      <c r="H50" s="41"/>
      <c r="I50" s="21" t="str">
        <f>IF(H50="","",G50-H50)</f>
        <v/>
      </c>
    </row>
    <row r="51" spans="1:9" x14ac:dyDescent="0.2">
      <c r="A51" s="22"/>
      <c r="B51" s="23"/>
      <c r="C51" s="24"/>
      <c r="D51" s="24"/>
      <c r="E51" s="24"/>
      <c r="F51" s="24"/>
      <c r="G51" s="24"/>
      <c r="H51" s="24"/>
      <c r="I51" s="24"/>
    </row>
    <row r="52" spans="1:9" x14ac:dyDescent="0.2">
      <c r="A52" s="25"/>
      <c r="B52" s="29" t="s">
        <v>25</v>
      </c>
      <c r="C52" s="21">
        <f t="shared" ref="C52:H52" si="11">SUM(C53:C55)</f>
        <v>0</v>
      </c>
      <c r="D52" s="21">
        <f t="shared" si="11"/>
        <v>0</v>
      </c>
      <c r="E52" s="21">
        <f t="shared" si="11"/>
        <v>0</v>
      </c>
      <c r="F52" s="21">
        <f t="shared" si="11"/>
        <v>0</v>
      </c>
      <c r="G52" s="21">
        <f t="shared" si="11"/>
        <v>0</v>
      </c>
      <c r="H52" s="21">
        <f t="shared" si="11"/>
        <v>650</v>
      </c>
      <c r="I52" s="21">
        <f>IF(H52=0,0,G52-H52)</f>
        <v>-650</v>
      </c>
    </row>
    <row r="53" spans="1:9" x14ac:dyDescent="0.2">
      <c r="A53" s="22" t="s">
        <v>74</v>
      </c>
      <c r="B53" s="23" t="s">
        <v>26</v>
      </c>
      <c r="C53" s="24"/>
      <c r="D53" s="24"/>
      <c r="E53" s="21">
        <v>0</v>
      </c>
      <c r="F53" s="21"/>
      <c r="G53" s="21">
        <f>E53+F53</f>
        <v>0</v>
      </c>
      <c r="H53" s="39">
        <v>500</v>
      </c>
      <c r="I53" s="21">
        <f>IF(H53="","",G53-H53)</f>
        <v>-500</v>
      </c>
    </row>
    <row r="54" spans="1:9" x14ac:dyDescent="0.2">
      <c r="A54" s="22" t="s">
        <v>75</v>
      </c>
      <c r="B54" s="23" t="s">
        <v>27</v>
      </c>
      <c r="C54" s="24"/>
      <c r="D54" s="24"/>
      <c r="E54" s="21"/>
      <c r="F54" s="21"/>
      <c r="G54" s="21">
        <f>E54+F54</f>
        <v>0</v>
      </c>
      <c r="H54" s="39">
        <v>150</v>
      </c>
      <c r="I54" s="21">
        <f>IF(H54="","",G54-H54)</f>
        <v>-150</v>
      </c>
    </row>
    <row r="55" spans="1:9" x14ac:dyDescent="0.2">
      <c r="A55" s="22" t="s">
        <v>76</v>
      </c>
      <c r="B55" s="23" t="s">
        <v>28</v>
      </c>
      <c r="C55" s="24"/>
      <c r="D55" s="24"/>
      <c r="E55" s="21">
        <v>0</v>
      </c>
      <c r="F55" s="21"/>
      <c r="G55" s="21">
        <f>E55+F55</f>
        <v>0</v>
      </c>
      <c r="H55" s="41"/>
      <c r="I55" s="21" t="str">
        <f>IF(H55="","",G55-H55)</f>
        <v/>
      </c>
    </row>
    <row r="56" spans="1:9" x14ac:dyDescent="0.2">
      <c r="A56" s="22"/>
      <c r="B56" s="23"/>
      <c r="C56" s="24"/>
      <c r="D56" s="24"/>
      <c r="E56" s="24"/>
      <c r="F56" s="24"/>
      <c r="G56" s="24"/>
      <c r="H56" s="24"/>
      <c r="I56" s="24"/>
    </row>
    <row r="57" spans="1:9" x14ac:dyDescent="0.2">
      <c r="A57" s="25"/>
      <c r="B57" s="29" t="s">
        <v>29</v>
      </c>
      <c r="C57" s="21">
        <f t="shared" ref="C57:H57" si="12">SUM(C58:C59)</f>
        <v>0</v>
      </c>
      <c r="D57" s="21">
        <f t="shared" si="12"/>
        <v>0</v>
      </c>
      <c r="E57" s="21">
        <f t="shared" si="12"/>
        <v>617932</v>
      </c>
      <c r="F57" s="21">
        <f t="shared" si="12"/>
        <v>0</v>
      </c>
      <c r="G57" s="21">
        <f t="shared" si="12"/>
        <v>617932</v>
      </c>
      <c r="H57" s="21">
        <f t="shared" si="12"/>
        <v>702000</v>
      </c>
      <c r="I57" s="21">
        <f>IF(H57=0,0,G57-H57)</f>
        <v>-84068</v>
      </c>
    </row>
    <row r="58" spans="1:9" x14ac:dyDescent="0.2">
      <c r="A58" s="22" t="s">
        <v>77</v>
      </c>
      <c r="B58" s="23" t="s">
        <v>30</v>
      </c>
      <c r="C58" s="24"/>
      <c r="D58" s="24"/>
      <c r="E58" s="21">
        <v>486478</v>
      </c>
      <c r="F58" s="21"/>
      <c r="G58" s="21">
        <f>E58+F58</f>
        <v>486478</v>
      </c>
      <c r="H58" s="39">
        <v>530000</v>
      </c>
      <c r="I58" s="21">
        <f>IF(H58="","",G58-H58)</f>
        <v>-43522</v>
      </c>
    </row>
    <row r="59" spans="1:9" x14ac:dyDescent="0.2">
      <c r="A59" s="22" t="s">
        <v>78</v>
      </c>
      <c r="B59" s="23" t="s">
        <v>31</v>
      </c>
      <c r="C59" s="24"/>
      <c r="D59" s="24"/>
      <c r="E59" s="21">
        <v>131454</v>
      </c>
      <c r="F59" s="21"/>
      <c r="G59" s="21">
        <f>E59+F59</f>
        <v>131454</v>
      </c>
      <c r="H59" s="39">
        <v>172000</v>
      </c>
      <c r="I59" s="21">
        <f>IF(H59="","",G59-H59)</f>
        <v>-40546</v>
      </c>
    </row>
    <row r="60" spans="1:9" x14ac:dyDescent="0.2">
      <c r="A60" s="22"/>
      <c r="B60" s="26" t="s">
        <v>46</v>
      </c>
      <c r="C60" s="24"/>
      <c r="D60" s="24"/>
      <c r="E60" s="24"/>
      <c r="F60" s="37"/>
      <c r="G60" s="37"/>
      <c r="H60" s="37"/>
      <c r="I60" s="37"/>
    </row>
    <row r="61" spans="1:9" ht="15" x14ac:dyDescent="0.25">
      <c r="A61" s="35"/>
      <c r="B61" s="27" t="s">
        <v>32</v>
      </c>
      <c r="C61" s="28">
        <f t="shared" ref="C61:H61" si="13">C57+C52+C48+C44+C38</f>
        <v>0</v>
      </c>
      <c r="D61" s="28">
        <f t="shared" si="13"/>
        <v>0</v>
      </c>
      <c r="E61" s="28">
        <f t="shared" si="13"/>
        <v>91881448</v>
      </c>
      <c r="F61" s="28">
        <f t="shared" si="13"/>
        <v>739000</v>
      </c>
      <c r="G61" s="28">
        <f t="shared" si="13"/>
        <v>92620448</v>
      </c>
      <c r="H61" s="28">
        <f t="shared" si="13"/>
        <v>92657080</v>
      </c>
      <c r="I61" s="28">
        <f>IF(H61=0,0,G61-H61)</f>
        <v>-36632</v>
      </c>
    </row>
    <row r="62" spans="1:9" x14ac:dyDescent="0.2">
      <c r="A62" s="22"/>
      <c r="B62" s="4" t="s">
        <v>46</v>
      </c>
      <c r="C62" s="24"/>
      <c r="D62" s="24"/>
      <c r="E62" s="24"/>
      <c r="F62" s="24"/>
      <c r="G62" s="24"/>
      <c r="H62" s="24"/>
      <c r="I62" s="24"/>
    </row>
    <row r="63" spans="1:9" ht="15" x14ac:dyDescent="0.25">
      <c r="A63" s="35"/>
      <c r="B63" s="27" t="s">
        <v>33</v>
      </c>
      <c r="C63" s="28">
        <f t="shared" ref="C63:H63" si="14">C31+C33-C61</f>
        <v>0</v>
      </c>
      <c r="D63" s="28">
        <f t="shared" si="14"/>
        <v>0</v>
      </c>
      <c r="E63" s="28">
        <f t="shared" si="14"/>
        <v>-83810784</v>
      </c>
      <c r="F63" s="28">
        <f t="shared" si="14"/>
        <v>273000</v>
      </c>
      <c r="G63" s="28">
        <f t="shared" si="14"/>
        <v>-83537784</v>
      </c>
      <c r="H63" s="28">
        <f t="shared" si="14"/>
        <v>-83536500</v>
      </c>
      <c r="I63" s="28">
        <f>+I31+I61</f>
        <v>1284</v>
      </c>
    </row>
    <row r="64" spans="1:9" x14ac:dyDescent="0.2">
      <c r="A64" s="22"/>
      <c r="B64" s="26" t="s">
        <v>46</v>
      </c>
      <c r="C64" s="24"/>
      <c r="D64" s="24"/>
      <c r="E64" s="24"/>
      <c r="F64" s="24"/>
      <c r="G64" s="24"/>
      <c r="H64" s="24"/>
      <c r="I64" s="24"/>
    </row>
    <row r="65" spans="1:9" x14ac:dyDescent="0.2">
      <c r="A65" s="25"/>
      <c r="B65" s="29" t="s">
        <v>34</v>
      </c>
      <c r="C65" s="21">
        <f t="shared" ref="C65:H65" si="15">SUM(C66:C68)</f>
        <v>0</v>
      </c>
      <c r="D65" s="21">
        <f t="shared" si="15"/>
        <v>0</v>
      </c>
      <c r="E65" s="21">
        <f t="shared" si="15"/>
        <v>425763</v>
      </c>
      <c r="F65" s="21">
        <f t="shared" si="15"/>
        <v>0</v>
      </c>
      <c r="G65" s="21">
        <f t="shared" si="15"/>
        <v>425763</v>
      </c>
      <c r="H65" s="21">
        <f t="shared" si="15"/>
        <v>0</v>
      </c>
      <c r="I65" s="21">
        <f>IF(H65=0,0,G65-H65)</f>
        <v>0</v>
      </c>
    </row>
    <row r="66" spans="1:9" x14ac:dyDescent="0.2">
      <c r="A66" s="22" t="s">
        <v>79</v>
      </c>
      <c r="B66" s="23" t="s">
        <v>35</v>
      </c>
      <c r="C66" s="24"/>
      <c r="D66" s="24"/>
      <c r="E66" s="21">
        <v>425763</v>
      </c>
      <c r="F66" s="21"/>
      <c r="G66" s="21">
        <f>E66+F66</f>
        <v>425763</v>
      </c>
      <c r="H66" s="39"/>
      <c r="I66" s="21" t="str">
        <f>IF(H66="","",G66-H66)</f>
        <v/>
      </c>
    </row>
    <row r="67" spans="1:9" x14ac:dyDescent="0.2">
      <c r="A67" s="22" t="s">
        <v>80</v>
      </c>
      <c r="B67" s="23" t="s">
        <v>36</v>
      </c>
      <c r="C67" s="24"/>
      <c r="D67" s="24"/>
      <c r="E67" s="21">
        <v>0</v>
      </c>
      <c r="F67" s="21"/>
      <c r="G67" s="21">
        <f>E67+F67</f>
        <v>0</v>
      </c>
      <c r="H67" s="39"/>
      <c r="I67" s="21" t="str">
        <f>IF(H67="","",G67-H67)</f>
        <v/>
      </c>
    </row>
    <row r="68" spans="1:9" x14ac:dyDescent="0.2">
      <c r="A68" s="22" t="s">
        <v>81</v>
      </c>
      <c r="B68" s="23" t="s">
        <v>37</v>
      </c>
      <c r="C68" s="24"/>
      <c r="D68" s="24"/>
      <c r="E68" s="21">
        <v>0</v>
      </c>
      <c r="F68" s="21"/>
      <c r="G68" s="21">
        <f>E68+F68</f>
        <v>0</v>
      </c>
      <c r="H68" s="39"/>
      <c r="I68" s="21" t="str">
        <f>IF(H68="","",G68-H68)</f>
        <v/>
      </c>
    </row>
    <row r="69" spans="1:9" x14ac:dyDescent="0.2">
      <c r="A69" s="22"/>
      <c r="B69" s="1" t="s">
        <v>46</v>
      </c>
      <c r="C69" s="24"/>
      <c r="D69" s="24"/>
      <c r="E69" s="24"/>
      <c r="F69" s="37"/>
      <c r="G69" s="37"/>
      <c r="H69" s="37"/>
      <c r="I69" s="37"/>
    </row>
    <row r="70" spans="1:9" x14ac:dyDescent="0.2">
      <c r="A70" s="25"/>
      <c r="B70" s="29" t="s">
        <v>38</v>
      </c>
      <c r="C70" s="21">
        <f>SUM(C71:C72)</f>
        <v>0</v>
      </c>
      <c r="D70" s="21">
        <f>SUM(D71:D72)</f>
        <v>0</v>
      </c>
      <c r="E70" s="21">
        <f>E71-E72</f>
        <v>0</v>
      </c>
      <c r="F70" s="21">
        <f>F71-F72</f>
        <v>0</v>
      </c>
      <c r="G70" s="21">
        <f>G71-G72</f>
        <v>0</v>
      </c>
      <c r="H70" s="21">
        <f>H71-H72</f>
        <v>0</v>
      </c>
      <c r="I70" s="21">
        <f>IF(H70=0,0,H70-G70)</f>
        <v>0</v>
      </c>
    </row>
    <row r="71" spans="1:9" x14ac:dyDescent="0.2">
      <c r="A71" s="22" t="s">
        <v>82</v>
      </c>
      <c r="B71" s="23" t="s">
        <v>39</v>
      </c>
      <c r="C71" s="24"/>
      <c r="D71" s="24"/>
      <c r="E71" s="21">
        <v>0</v>
      </c>
      <c r="F71" s="21"/>
      <c r="G71" s="21">
        <f>E71+F71</f>
        <v>0</v>
      </c>
      <c r="H71" s="39"/>
      <c r="I71" s="21" t="str">
        <f>IF(H71="","",H71-G71)</f>
        <v/>
      </c>
    </row>
    <row r="72" spans="1:9" x14ac:dyDescent="0.2">
      <c r="A72" s="22" t="s">
        <v>83</v>
      </c>
      <c r="B72" s="23" t="s">
        <v>40</v>
      </c>
      <c r="C72" s="24"/>
      <c r="D72" s="24"/>
      <c r="E72" s="21">
        <v>0</v>
      </c>
      <c r="F72" s="21"/>
      <c r="G72" s="21">
        <f>E72+F72</f>
        <v>0</v>
      </c>
      <c r="H72" s="39"/>
      <c r="I72" s="21" t="str">
        <f>IF(H72="","",G72-H72)</f>
        <v/>
      </c>
    </row>
    <row r="73" spans="1:9" x14ac:dyDescent="0.2">
      <c r="A73" s="22"/>
      <c r="B73" s="26" t="s">
        <v>46</v>
      </c>
      <c r="C73" s="24"/>
      <c r="D73" s="30"/>
      <c r="E73" s="24"/>
      <c r="F73" s="37"/>
      <c r="G73" s="37"/>
      <c r="H73" s="37"/>
      <c r="I73" s="37"/>
    </row>
    <row r="74" spans="1:9" x14ac:dyDescent="0.2">
      <c r="A74" s="25"/>
      <c r="B74" s="29" t="s">
        <v>41</v>
      </c>
      <c r="C74" s="21">
        <f t="shared" ref="C74:H74" si="16">SUM(C75:C77)</f>
        <v>0</v>
      </c>
      <c r="D74" s="21">
        <f t="shared" si="16"/>
        <v>0</v>
      </c>
      <c r="E74" s="21">
        <f t="shared" si="16"/>
        <v>0</v>
      </c>
      <c r="F74" s="21">
        <f t="shared" si="16"/>
        <v>0</v>
      </c>
      <c r="G74" s="21">
        <f t="shared" si="16"/>
        <v>0</v>
      </c>
      <c r="H74" s="21">
        <f t="shared" si="16"/>
        <v>0</v>
      </c>
      <c r="I74" s="21">
        <f>IF(H74=0,0,G74-H74)</f>
        <v>0</v>
      </c>
    </row>
    <row r="75" spans="1:9" x14ac:dyDescent="0.2">
      <c r="A75" s="22" t="s">
        <v>84</v>
      </c>
      <c r="B75" s="23" t="s">
        <v>42</v>
      </c>
      <c r="C75" s="24"/>
      <c r="D75" s="24"/>
      <c r="E75" s="21">
        <v>0</v>
      </c>
      <c r="F75" s="21"/>
      <c r="G75" s="21">
        <f>E75+F75</f>
        <v>0</v>
      </c>
      <c r="H75" s="39"/>
      <c r="I75" s="21" t="str">
        <f>IF(H75="","",G75-H75)</f>
        <v/>
      </c>
    </row>
    <row r="76" spans="1:9" x14ac:dyDescent="0.2">
      <c r="A76" s="22" t="s">
        <v>85</v>
      </c>
      <c r="B76" s="23" t="s">
        <v>43</v>
      </c>
      <c r="C76" s="24"/>
      <c r="D76" s="24"/>
      <c r="E76" s="21">
        <v>0</v>
      </c>
      <c r="F76" s="21"/>
      <c r="G76" s="21">
        <f>E76+F76</f>
        <v>0</v>
      </c>
      <c r="H76" s="39"/>
      <c r="I76" s="21" t="str">
        <f>IF(H76="","",G76-H76)</f>
        <v/>
      </c>
    </row>
    <row r="77" spans="1:9" x14ac:dyDescent="0.2">
      <c r="A77" s="22" t="s">
        <v>86</v>
      </c>
      <c r="B77" s="23" t="s">
        <v>44</v>
      </c>
      <c r="C77" s="24"/>
      <c r="D77" s="24"/>
      <c r="E77" s="21">
        <v>0</v>
      </c>
      <c r="F77" s="21"/>
      <c r="G77" s="21">
        <f>E77+F77</f>
        <v>0</v>
      </c>
      <c r="H77" s="39"/>
      <c r="I77" s="21" t="str">
        <f>IF(H77="","",G77-H77)</f>
        <v/>
      </c>
    </row>
    <row r="78" spans="1:9" x14ac:dyDescent="0.2">
      <c r="A78" s="31"/>
      <c r="B78" s="4" t="s">
        <v>46</v>
      </c>
      <c r="C78" s="24"/>
      <c r="D78" s="30"/>
      <c r="E78" s="24"/>
      <c r="F78" s="37"/>
      <c r="G78" s="37"/>
      <c r="H78" s="37"/>
      <c r="I78" s="37"/>
    </row>
    <row r="79" spans="1:9" ht="15" x14ac:dyDescent="0.25">
      <c r="A79" s="36"/>
      <c r="B79" s="27" t="s">
        <v>45</v>
      </c>
      <c r="C79" s="28">
        <f>C63-C65-C70-C74</f>
        <v>0</v>
      </c>
      <c r="D79" s="28">
        <f>D63-D65-D70-D74</f>
        <v>0</v>
      </c>
      <c r="E79" s="28">
        <f>E63-E65+E70-E74</f>
        <v>-84236547</v>
      </c>
      <c r="F79" s="28">
        <f>F63-F65+F70-F74</f>
        <v>273000</v>
      </c>
      <c r="G79" s="28">
        <f>G63-G65+G70-G74</f>
        <v>-83963547</v>
      </c>
      <c r="H79" s="28">
        <f>H63-H65+H70-H74</f>
        <v>-83536500</v>
      </c>
      <c r="I79" s="28">
        <f>I63-I65+I70-I74</f>
        <v>1284</v>
      </c>
    </row>
    <row r="82" spans="1:2" ht="15" x14ac:dyDescent="0.25">
      <c r="A82" s="42" t="s">
        <v>98</v>
      </c>
    </row>
    <row r="83" spans="1:2" x14ac:dyDescent="0.2">
      <c r="B83" s="43"/>
    </row>
    <row r="84" spans="1:2" x14ac:dyDescent="0.2">
      <c r="B84" s="44"/>
    </row>
    <row r="85" spans="1:2" x14ac:dyDescent="0.2">
      <c r="B85" s="44"/>
    </row>
    <row r="86" spans="1:2" x14ac:dyDescent="0.2">
      <c r="B86" s="44"/>
    </row>
    <row r="87" spans="1:2" x14ac:dyDescent="0.2">
      <c r="B87" s="44"/>
    </row>
    <row r="88" spans="1:2" x14ac:dyDescent="0.2">
      <c r="B88" s="44"/>
    </row>
    <row r="89" spans="1:2" x14ac:dyDescent="0.2">
      <c r="B89" s="44"/>
    </row>
    <row r="90" spans="1:2" x14ac:dyDescent="0.2">
      <c r="B90" s="44"/>
    </row>
    <row r="91" spans="1:2" x14ac:dyDescent="0.2">
      <c r="B91" s="44"/>
    </row>
    <row r="92" spans="1:2" x14ac:dyDescent="0.2">
      <c r="B92" s="44"/>
    </row>
    <row r="93" spans="1:2" x14ac:dyDescent="0.2">
      <c r="B93" s="44"/>
    </row>
    <row r="94" spans="1:2" x14ac:dyDescent="0.2">
      <c r="B94" s="44"/>
    </row>
    <row r="95" spans="1:2" x14ac:dyDescent="0.2">
      <c r="B95" s="44"/>
    </row>
  </sheetData>
  <phoneticPr fontId="7" type="noConversion"/>
  <conditionalFormatting sqref="A79">
    <cfRule type="expression" dxfId="0" priority="1" stopIfTrue="1">
      <formula>#REF!="Y"</formula>
    </cfRule>
  </conditionalFormatting>
  <pageMargins left="0.78740157480314965" right="0.78740157480314965" top="0.78740157480314965" bottom="0.78740157480314965" header="0.51181102362204722" footer="0.51181102362204722"/>
  <pageSetup paperSize="9" scale="59" orientation="portrait" r:id="rId1"/>
  <headerFooter alignWithMargins="0">
    <oddHeader>&amp;R&amp;D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zoomScale="75" zoomScaleNormal="75" workbookViewId="0">
      <pane xSplit="3" ySplit="5" topLeftCell="G6" activePane="bottomRight" state="frozen"/>
      <selection activeCell="H13" sqref="H13"/>
      <selection pane="topRight" activeCell="H13" sqref="H13"/>
      <selection pane="bottomLeft" activeCell="H13" sqref="H13"/>
      <selection pane="bottomRight" activeCell="F6" sqref="F6"/>
    </sheetView>
  </sheetViews>
  <sheetFormatPr defaultColWidth="9.140625" defaultRowHeight="12.75" x14ac:dyDescent="0.2"/>
  <cols>
    <col min="1" max="2" width="6.28515625" style="5" customWidth="1"/>
    <col min="3" max="3" width="56.140625" style="5" bestFit="1" customWidth="1"/>
    <col min="4" max="5" width="16.7109375" style="5" hidden="1" customWidth="1"/>
    <col min="6" max="10" width="16.7109375" style="5" customWidth="1"/>
    <col min="11" max="16384" width="9.140625" style="5"/>
  </cols>
  <sheetData>
    <row r="1" spans="1:10" x14ac:dyDescent="0.2">
      <c r="A1" s="9"/>
      <c r="B1" s="9"/>
      <c r="C1" s="10"/>
      <c r="D1" s="11"/>
      <c r="E1" s="11"/>
      <c r="F1" s="11"/>
      <c r="G1" s="11"/>
      <c r="H1" s="11"/>
      <c r="I1" s="11"/>
      <c r="J1" s="11"/>
    </row>
    <row r="2" spans="1:10" ht="33" customHeight="1" x14ac:dyDescent="0.2">
      <c r="A2" s="12"/>
      <c r="B2" s="12"/>
      <c r="C2" s="13"/>
      <c r="D2" s="14" t="s">
        <v>88</v>
      </c>
      <c r="E2" s="14" t="s">
        <v>89</v>
      </c>
      <c r="F2" s="14" t="s">
        <v>108</v>
      </c>
      <c r="G2" s="14" t="s">
        <v>90</v>
      </c>
      <c r="H2" s="14" t="s">
        <v>113</v>
      </c>
      <c r="I2" s="14" t="s">
        <v>109</v>
      </c>
      <c r="J2" s="14" t="s">
        <v>91</v>
      </c>
    </row>
    <row r="3" spans="1:10" x14ac:dyDescent="0.2">
      <c r="A3" s="12"/>
      <c r="B3" s="12"/>
      <c r="C3" s="6" t="s">
        <v>99</v>
      </c>
      <c r="D3" s="14"/>
      <c r="E3" s="14"/>
      <c r="F3" s="14"/>
      <c r="G3" s="14"/>
      <c r="H3" s="14"/>
      <c r="I3" s="14"/>
      <c r="J3" s="14"/>
    </row>
    <row r="4" spans="1:10" x14ac:dyDescent="0.2">
      <c r="A4" s="12"/>
      <c r="B4" s="12"/>
      <c r="C4" s="6" t="s">
        <v>107</v>
      </c>
      <c r="D4" s="15"/>
      <c r="E4" s="15"/>
      <c r="F4" s="15"/>
      <c r="G4" s="15"/>
      <c r="H4" s="15"/>
      <c r="I4" s="15"/>
      <c r="J4" s="15"/>
    </row>
    <row r="5" spans="1:10" x14ac:dyDescent="0.2">
      <c r="A5" s="12"/>
      <c r="B5" s="12"/>
      <c r="C5" s="13" t="s">
        <v>46</v>
      </c>
      <c r="D5" s="16"/>
      <c r="E5" s="17"/>
      <c r="F5" s="16"/>
      <c r="G5" s="17"/>
      <c r="H5" s="17"/>
      <c r="I5" s="17"/>
      <c r="J5" s="17"/>
    </row>
    <row r="6" spans="1:10" ht="15" x14ac:dyDescent="0.25">
      <c r="A6" s="34"/>
      <c r="B6" s="34"/>
      <c r="C6" s="27" t="s">
        <v>95</v>
      </c>
      <c r="D6" s="32"/>
      <c r="E6" s="32"/>
      <c r="F6" s="32"/>
      <c r="G6" s="32"/>
      <c r="H6" s="32"/>
      <c r="I6" s="32"/>
      <c r="J6" s="32"/>
    </row>
    <row r="7" spans="1:10" x14ac:dyDescent="0.2">
      <c r="A7" s="18"/>
      <c r="B7" s="18"/>
      <c r="C7" s="19" t="s">
        <v>46</v>
      </c>
      <c r="D7" s="8"/>
      <c r="E7" s="2"/>
      <c r="F7" s="8"/>
      <c r="G7" s="2"/>
      <c r="H7" s="2"/>
      <c r="I7" s="2"/>
      <c r="J7" s="2"/>
    </row>
    <row r="8" spans="1:10" x14ac:dyDescent="0.2">
      <c r="A8" s="20"/>
      <c r="B8" s="20"/>
      <c r="C8" s="3" t="s">
        <v>96</v>
      </c>
      <c r="D8" s="21">
        <f>SUM(D9:D10)</f>
        <v>0</v>
      </c>
      <c r="E8" s="21">
        <f>SUM(E9:E10)</f>
        <v>0</v>
      </c>
      <c r="F8" s="21">
        <f>F10-F9</f>
        <v>-1030000</v>
      </c>
      <c r="G8" s="21">
        <f>G10-G9</f>
        <v>0</v>
      </c>
      <c r="H8" s="21">
        <f>H10-H9</f>
        <v>-1030000</v>
      </c>
      <c r="I8" s="21">
        <f>I10-I9</f>
        <v>0</v>
      </c>
      <c r="J8" s="21">
        <f>IF(I8=0,0,I8-H8)</f>
        <v>0</v>
      </c>
    </row>
    <row r="9" spans="1:10" x14ac:dyDescent="0.2">
      <c r="A9" s="5" t="s">
        <v>92</v>
      </c>
      <c r="D9" s="24"/>
      <c r="E9" s="24"/>
      <c r="F9" s="21">
        <f>F12+F15+F18+F21+F24</f>
        <v>1030000</v>
      </c>
      <c r="G9" s="21">
        <f>G12+G15+G18+G21+G24</f>
        <v>0</v>
      </c>
      <c r="H9" s="21">
        <f t="shared" ref="H9:H25" si="0">F9+G9</f>
        <v>1030000</v>
      </c>
      <c r="I9" s="40">
        <f>I12+I15+I18+I21+I24</f>
        <v>0</v>
      </c>
      <c r="J9" s="21">
        <f>IF(I9="","",I9-H9)</f>
        <v>-1030000</v>
      </c>
    </row>
    <row r="10" spans="1:10" x14ac:dyDescent="0.2">
      <c r="A10" s="5" t="s">
        <v>100</v>
      </c>
      <c r="D10" s="24"/>
      <c r="E10" s="24"/>
      <c r="F10" s="21">
        <f>F13+F16+F19+F22+F25</f>
        <v>0</v>
      </c>
      <c r="G10" s="21">
        <f>G13+G16+G19+G22+G25</f>
        <v>0</v>
      </c>
      <c r="H10" s="21">
        <f t="shared" si="0"/>
        <v>0</v>
      </c>
      <c r="I10" s="39">
        <f>I13+I16+I19+I22+I25</f>
        <v>0</v>
      </c>
      <c r="J10" s="21">
        <f>IF(I10="","",I10-H10)</f>
        <v>0</v>
      </c>
    </row>
    <row r="11" spans="1:10" x14ac:dyDescent="0.2">
      <c r="B11" s="5" t="s">
        <v>101</v>
      </c>
      <c r="D11" s="24"/>
      <c r="E11" s="24"/>
      <c r="F11" s="45"/>
      <c r="G11" s="45"/>
      <c r="H11" s="45">
        <f t="shared" si="0"/>
        <v>0</v>
      </c>
      <c r="I11" s="46"/>
      <c r="J11" s="45"/>
    </row>
    <row r="12" spans="1:10" x14ac:dyDescent="0.2">
      <c r="A12" s="22"/>
      <c r="B12" s="22"/>
      <c r="C12" s="23" t="s">
        <v>92</v>
      </c>
      <c r="D12" s="24"/>
      <c r="E12" s="24"/>
      <c r="F12" s="45"/>
      <c r="G12" s="45"/>
      <c r="H12" s="45">
        <f t="shared" si="0"/>
        <v>0</v>
      </c>
      <c r="I12" s="47"/>
      <c r="J12" s="45"/>
    </row>
    <row r="13" spans="1:10" x14ac:dyDescent="0.2">
      <c r="A13" s="22"/>
      <c r="B13" s="22"/>
      <c r="C13" s="23" t="s">
        <v>100</v>
      </c>
      <c r="D13" s="24"/>
      <c r="E13" s="24"/>
      <c r="F13" s="45"/>
      <c r="G13" s="45"/>
      <c r="H13" s="45">
        <f t="shared" si="0"/>
        <v>0</v>
      </c>
      <c r="I13" s="46"/>
      <c r="J13" s="45"/>
    </row>
    <row r="14" spans="1:10" x14ac:dyDescent="0.2">
      <c r="A14" s="22"/>
      <c r="B14" s="48" t="s">
        <v>102</v>
      </c>
      <c r="C14" s="23"/>
      <c r="D14" s="24"/>
      <c r="E14" s="24"/>
      <c r="F14" s="45"/>
      <c r="G14" s="45"/>
      <c r="H14" s="45">
        <f t="shared" si="0"/>
        <v>0</v>
      </c>
      <c r="I14" s="47"/>
      <c r="J14" s="45"/>
    </row>
    <row r="15" spans="1:10" x14ac:dyDescent="0.2">
      <c r="A15" s="22"/>
      <c r="B15" s="22"/>
      <c r="C15" s="23" t="s">
        <v>92</v>
      </c>
      <c r="D15" s="24"/>
      <c r="E15" s="24"/>
      <c r="F15" s="45"/>
      <c r="G15" s="45"/>
      <c r="H15" s="45">
        <f t="shared" si="0"/>
        <v>0</v>
      </c>
      <c r="I15" s="46"/>
      <c r="J15" s="45"/>
    </row>
    <row r="16" spans="1:10" x14ac:dyDescent="0.2">
      <c r="A16" s="22"/>
      <c r="B16" s="22"/>
      <c r="C16" s="23" t="s">
        <v>100</v>
      </c>
      <c r="D16" s="24"/>
      <c r="E16" s="24"/>
      <c r="F16" s="45"/>
      <c r="G16" s="45"/>
      <c r="H16" s="45">
        <f t="shared" si="0"/>
        <v>0</v>
      </c>
      <c r="I16" s="47"/>
      <c r="J16" s="45"/>
    </row>
    <row r="17" spans="1:10" x14ac:dyDescent="0.2">
      <c r="A17" s="22"/>
      <c r="B17" s="48" t="s">
        <v>103</v>
      </c>
      <c r="C17" s="23"/>
      <c r="D17" s="24"/>
      <c r="E17" s="24"/>
      <c r="F17" s="45"/>
      <c r="G17" s="45"/>
      <c r="H17" s="45">
        <f t="shared" si="0"/>
        <v>0</v>
      </c>
      <c r="I17" s="46"/>
      <c r="J17" s="45"/>
    </row>
    <row r="18" spans="1:10" x14ac:dyDescent="0.2">
      <c r="A18" s="22"/>
      <c r="B18" s="22"/>
      <c r="C18" s="23" t="s">
        <v>92</v>
      </c>
      <c r="D18" s="24"/>
      <c r="E18" s="24"/>
      <c r="F18" s="45"/>
      <c r="G18" s="45"/>
      <c r="H18" s="45">
        <f t="shared" si="0"/>
        <v>0</v>
      </c>
      <c r="I18" s="47"/>
      <c r="J18" s="45"/>
    </row>
    <row r="19" spans="1:10" x14ac:dyDescent="0.2">
      <c r="A19" s="22"/>
      <c r="B19" s="22"/>
      <c r="C19" s="23" t="s">
        <v>100</v>
      </c>
      <c r="D19" s="24"/>
      <c r="E19" s="24"/>
      <c r="F19" s="45"/>
      <c r="G19" s="45"/>
      <c r="H19" s="45">
        <f t="shared" si="0"/>
        <v>0</v>
      </c>
      <c r="I19" s="46"/>
      <c r="J19" s="45"/>
    </row>
    <row r="20" spans="1:10" x14ac:dyDescent="0.2">
      <c r="A20" s="22"/>
      <c r="B20" s="48" t="s">
        <v>104</v>
      </c>
      <c r="C20" s="23"/>
      <c r="D20" s="24"/>
      <c r="E20" s="24"/>
      <c r="F20" s="45"/>
      <c r="G20" s="45"/>
      <c r="H20" s="45">
        <f t="shared" si="0"/>
        <v>0</v>
      </c>
      <c r="I20" s="47"/>
      <c r="J20" s="45"/>
    </row>
    <row r="21" spans="1:10" x14ac:dyDescent="0.2">
      <c r="A21" s="22"/>
      <c r="B21" s="22"/>
      <c r="C21" s="23" t="s">
        <v>92</v>
      </c>
      <c r="D21" s="24"/>
      <c r="E21" s="24"/>
      <c r="F21" s="45">
        <v>1030000</v>
      </c>
      <c r="G21" s="45"/>
      <c r="H21" s="45">
        <f t="shared" si="0"/>
        <v>1030000</v>
      </c>
      <c r="I21" s="46"/>
      <c r="J21" s="45"/>
    </row>
    <row r="22" spans="1:10" x14ac:dyDescent="0.2">
      <c r="A22" s="22"/>
      <c r="B22" s="22"/>
      <c r="C22" s="23" t="s">
        <v>100</v>
      </c>
      <c r="D22" s="24"/>
      <c r="E22" s="24"/>
      <c r="F22" s="45"/>
      <c r="G22" s="45"/>
      <c r="H22" s="45">
        <f t="shared" si="0"/>
        <v>0</v>
      </c>
      <c r="I22" s="47"/>
      <c r="J22" s="45"/>
    </row>
    <row r="23" spans="1:10" x14ac:dyDescent="0.2">
      <c r="A23" s="22"/>
      <c r="B23" s="48" t="s">
        <v>105</v>
      </c>
      <c r="C23" s="23"/>
      <c r="D23" s="24"/>
      <c r="E23" s="24"/>
      <c r="F23" s="45"/>
      <c r="G23" s="45"/>
      <c r="H23" s="45">
        <f t="shared" si="0"/>
        <v>0</v>
      </c>
      <c r="I23" s="46"/>
      <c r="J23" s="45"/>
    </row>
    <row r="24" spans="1:10" x14ac:dyDescent="0.2">
      <c r="A24" s="22"/>
      <c r="C24" s="23" t="s">
        <v>92</v>
      </c>
      <c r="D24" s="24"/>
      <c r="E24" s="24"/>
      <c r="F24" s="45"/>
      <c r="G24" s="45"/>
      <c r="H24" s="45">
        <f t="shared" si="0"/>
        <v>0</v>
      </c>
      <c r="I24" s="47"/>
      <c r="J24" s="45"/>
    </row>
    <row r="25" spans="1:10" x14ac:dyDescent="0.2">
      <c r="A25" s="22"/>
      <c r="B25" s="22"/>
      <c r="C25" s="23" t="s">
        <v>100</v>
      </c>
      <c r="D25" s="24"/>
      <c r="E25" s="24"/>
      <c r="F25" s="45"/>
      <c r="G25" s="45"/>
      <c r="H25" s="45">
        <f t="shared" si="0"/>
        <v>0</v>
      </c>
      <c r="I25" s="46"/>
      <c r="J25" s="45"/>
    </row>
    <row r="26" spans="1:10" x14ac:dyDescent="0.2">
      <c r="A26" s="22"/>
      <c r="B26" s="22"/>
      <c r="C26" s="23"/>
      <c r="D26" s="24"/>
      <c r="E26" s="24"/>
      <c r="F26" s="24"/>
      <c r="G26" s="24"/>
      <c r="H26" s="24"/>
      <c r="I26" s="24"/>
      <c r="J26" s="24"/>
    </row>
    <row r="27" spans="1:10" x14ac:dyDescent="0.2">
      <c r="A27" s="25"/>
      <c r="B27" s="3" t="s">
        <v>93</v>
      </c>
      <c r="C27" s="3"/>
      <c r="D27" s="21">
        <f>SUM(D29:D30)</f>
        <v>0</v>
      </c>
      <c r="E27" s="21">
        <f>SUM(E29:E30)</f>
        <v>0</v>
      </c>
      <c r="F27" s="21">
        <f>F29</f>
        <v>0</v>
      </c>
      <c r="G27" s="21">
        <f>G29</f>
        <v>0</v>
      </c>
      <c r="H27" s="21">
        <f>H29</f>
        <v>0</v>
      </c>
      <c r="I27" s="21">
        <f>I29</f>
        <v>0</v>
      </c>
      <c r="J27" s="21">
        <f>IF(I27=0,0,I27-H27)</f>
        <v>0</v>
      </c>
    </row>
    <row r="28" spans="1:10" x14ac:dyDescent="0.2">
      <c r="A28" s="48" t="s">
        <v>106</v>
      </c>
      <c r="B28" s="22"/>
      <c r="C28" s="1"/>
      <c r="D28" s="24"/>
      <c r="E28" s="24"/>
      <c r="F28" s="21"/>
      <c r="G28" s="21"/>
      <c r="H28" s="21"/>
      <c r="I28" s="24"/>
      <c r="J28" s="21"/>
    </row>
    <row r="29" spans="1:10" x14ac:dyDescent="0.2">
      <c r="A29" s="22"/>
      <c r="B29" s="22"/>
      <c r="C29" s="23" t="s">
        <v>97</v>
      </c>
      <c r="D29" s="24"/>
      <c r="E29" s="24"/>
      <c r="F29" s="21"/>
      <c r="G29" s="21"/>
      <c r="H29" s="21">
        <f>F29+G29</f>
        <v>0</v>
      </c>
      <c r="I29" s="40"/>
      <c r="J29" s="21" t="str">
        <f>IF(I29="","",I29-H29)</f>
        <v/>
      </c>
    </row>
    <row r="30" spans="1:10" x14ac:dyDescent="0.2">
      <c r="A30" s="22"/>
      <c r="B30" s="22"/>
      <c r="C30" s="23" t="s">
        <v>94</v>
      </c>
      <c r="D30" s="24"/>
      <c r="E30" s="24"/>
      <c r="F30" s="21"/>
      <c r="G30" s="21"/>
      <c r="H30" s="21">
        <f>F30+G30</f>
        <v>0</v>
      </c>
      <c r="I30" s="39"/>
      <c r="J30" s="21" t="str">
        <f>IF(I30="","",I30-H30)</f>
        <v/>
      </c>
    </row>
    <row r="31" spans="1:10" x14ac:dyDescent="0.2">
      <c r="A31" s="22"/>
      <c r="B31" s="22"/>
      <c r="C31" s="23"/>
      <c r="D31" s="24"/>
      <c r="E31" s="24"/>
      <c r="F31" s="24"/>
      <c r="G31" s="24"/>
      <c r="H31" s="24"/>
      <c r="I31" s="24"/>
      <c r="J31" s="24"/>
    </row>
  </sheetData>
  <phoneticPr fontId="7" type="noConversion"/>
  <pageMargins left="0.78740157480314965" right="0.78740157480314965" top="0.78740157480314965" bottom="0.78740157480314965" header="0.51181102362204722" footer="0.51181102362204722"/>
  <pageSetup paperSize="9" scale="86" orientation="landscape" r:id="rId1"/>
  <headerFooter alignWithMargins="0">
    <oddHeader>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1</vt:i4>
      </vt:variant>
    </vt:vector>
  </HeadingPairs>
  <TitlesOfParts>
    <vt:vector size="7" baseType="lpstr">
      <vt:lpstr>VAPELK</vt:lpstr>
      <vt:lpstr>VAL YHT</vt:lpstr>
      <vt:lpstr>VAKAOP</vt:lpstr>
      <vt:lpstr>VAVARKPA</vt:lpstr>
      <vt:lpstr>VAPERUSO</vt:lpstr>
      <vt:lpstr>INVESTOINTIOSA </vt:lpstr>
      <vt:lpstr>'INVESTOINTIOSA '!Tulostusalue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Valtteri Mikkola</dc:creator>
  <cp:lastModifiedBy>Skyttä Pirjo</cp:lastModifiedBy>
  <cp:lastPrinted>2012-08-13T05:54:08Z</cp:lastPrinted>
  <dcterms:created xsi:type="dcterms:W3CDTF">2010-05-19T10:31:59Z</dcterms:created>
  <dcterms:modified xsi:type="dcterms:W3CDTF">2012-08-22T05:14:51Z</dcterms:modified>
</cp:coreProperties>
</file>