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kati_palenius_turku_fi/Documents/Tiedostot/TILASTOT/matkamäärät/"/>
    </mc:Choice>
  </mc:AlternateContent>
  <xr:revisionPtr revIDLastSave="186" documentId="13_ncr:1_{299AC12D-09E7-4F18-8EE2-B03BACE498A8}" xr6:coauthVersionLast="47" xr6:coauthVersionMax="47" xr10:uidLastSave="{5F9843B4-1E64-4F05-BA20-8C3499DAAEDE}"/>
  <bookViews>
    <workbookView xWindow="-28920" yWindow="-120" windowWidth="29040" windowHeight="15840" xr2:uid="{32C41C5F-B565-4A22-8D6B-63135B291D2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26" i="1"/>
  <c r="D25" i="1"/>
  <c r="D26" i="1"/>
  <c r="D27" i="1"/>
  <c r="D28" i="1"/>
  <c r="D29" i="1"/>
  <c r="D30" i="1"/>
  <c r="D31" i="1"/>
  <c r="D32" i="1"/>
  <c r="D33" i="1"/>
  <c r="D34" i="1"/>
  <c r="D35" i="1"/>
  <c r="D24" i="1"/>
  <c r="E24" i="1"/>
  <c r="E27" i="1"/>
  <c r="E28" i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K17" i="1" l="1"/>
  <c r="J17" i="1"/>
  <c r="C36" i="1"/>
  <c r="B36" i="1"/>
  <c r="D36" i="1" s="1"/>
  <c r="H17" i="1" l="1"/>
  <c r="I17" i="1"/>
  <c r="E36" i="1" s="1"/>
  <c r="G17" i="1" l="1"/>
  <c r="F17" i="1"/>
  <c r="E16" i="1"/>
  <c r="E15" i="1"/>
  <c r="B37" i="1" l="1"/>
  <c r="C37" i="1"/>
  <c r="E14" i="1"/>
  <c r="E13" i="1"/>
  <c r="E12" i="1"/>
  <c r="E10" i="1"/>
  <c r="E9" i="1"/>
  <c r="E8" i="1"/>
  <c r="E7" i="1"/>
  <c r="E6" i="1"/>
  <c r="E5" i="1" l="1"/>
  <c r="D17" i="1"/>
  <c r="C16" i="1"/>
  <c r="C15" i="1"/>
  <c r="C14" i="1"/>
  <c r="C13" i="1"/>
  <c r="C12" i="1"/>
  <c r="C11" i="1"/>
  <c r="E17" i="1" l="1"/>
  <c r="C10" i="1"/>
  <c r="C9" i="1" l="1"/>
  <c r="C8" i="1" l="1"/>
  <c r="B17" i="1" l="1"/>
  <c r="C7" i="1"/>
  <c r="C6" i="1"/>
  <c r="C5" i="1"/>
  <c r="C17" i="1" l="1"/>
</calcChain>
</file>

<file path=xl/sharedStrings.xml><?xml version="1.0" encoding="utf-8"?>
<sst xmlns="http://schemas.openxmlformats.org/spreadsheetml/2006/main" count="43" uniqueCount="21">
  <si>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</si>
  <si>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</si>
  <si>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</si>
  <si>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</si>
  <si>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</si>
  <si>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</si>
  <si>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</si>
  <si>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</si>
  <si>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</si>
  <si>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</si>
  <si>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</si>
  <si>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</si>
  <si>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matkamäärä</t>
  </si>
  <si>
    <t>yhteensä</t>
  </si>
  <si>
    <t>lipputulo, veroton</t>
  </si>
  <si>
    <t>Fölin lähimaksut</t>
  </si>
  <si>
    <t>1.1.-30.4. lakimuutos, alv0%</t>
  </si>
  <si>
    <t>1.1.2025 alv 10% -&gt; 14%</t>
  </si>
  <si>
    <t>lipputulo</t>
  </si>
  <si>
    <t>Tulojen muutos edelliseen vuoteen</t>
  </si>
  <si>
    <t>Matkamäärän muutos edelliseen vuoteen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</si>
</sst>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  <fill>
      <patternFill patternType="solid">
        <fgColor rgb="FFFCE0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4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44" fontId="1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10" fontId="0" fillId="6" borderId="1" xfId="1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1" fillId="6" borderId="1" xfId="1" applyNumberFormat="1" applyFont="1" applyFill="1" applyBorder="1" applyAlignment="1">
      <alignment horizontal="center" vertic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CE0F3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7B0C-31B0-4481-96DA-9D10AFB98708}">
  <dimension ref="A1:P37"/>
  <sheetViews>
    <sheetView tabSelected="1" topLeftCell="A6" workbookViewId="0">
      <selection activeCell="E38" sqref="E38"/>
    </sheetView>
  </sheetViews>
  <sheetFormatPr defaultRowHeight="15" x14ac:dyDescent="0.25"/>
  <cols>
    <col min="1" max="1" width="15" style="1" bestFit="1" customWidth="1"/>
    <col min="2" max="2" width="13" style="3" customWidth="1"/>
    <col min="3" max="3" width="14.42578125" style="3" bestFit="1" customWidth="1"/>
    <col min="4" max="4" width="15.7109375" style="3" customWidth="1"/>
    <col min="5" max="5" width="14.42578125" style="3" bestFit="1" customWidth="1"/>
    <col min="6" max="6" width="14.42578125" style="3" customWidth="1"/>
    <col min="7" max="7" width="15.5703125" style="3" customWidth="1"/>
    <col min="8" max="8" width="13.85546875" style="3" customWidth="1"/>
    <col min="9" max="9" width="14.42578125" style="3" customWidth="1"/>
    <col min="10" max="10" width="14" style="3" customWidth="1"/>
    <col min="11" max="11" width="14.42578125" style="3" bestFit="1" customWidth="1"/>
    <col min="12" max="16" width="13" style="3" customWidth="1"/>
    <col min="17" max="16384" width="9.140625" style="1"/>
  </cols>
  <sheetData>
    <row r="1" spans="1:11" ht="23.25" x14ac:dyDescent="0.25">
      <c r="A1" s="2" t="s">
        <v>15</v>
      </c>
    </row>
    <row r="2" spans="1:11" ht="15.75" customHeight="1" x14ac:dyDescent="0.25">
      <c r="A2" s="2"/>
    </row>
    <row r="3" spans="1:11" ht="23.25" x14ac:dyDescent="0.25">
      <c r="A3" s="2"/>
      <c r="B3" s="37">
        <v>2021</v>
      </c>
      <c r="C3" s="37"/>
      <c r="D3" s="38">
        <v>2022</v>
      </c>
      <c r="E3" s="38"/>
      <c r="F3" s="33">
        <v>2023</v>
      </c>
      <c r="G3" s="33"/>
      <c r="H3" s="36">
        <v>2024</v>
      </c>
      <c r="I3" s="36"/>
      <c r="J3" s="35">
        <v>2025</v>
      </c>
      <c r="K3" s="35"/>
    </row>
    <row r="4" spans="1:11" ht="30" x14ac:dyDescent="0.25">
      <c r="A4" s="7"/>
      <c r="B4" s="6" t="s">
        <v>12</v>
      </c>
      <c r="C4" s="6" t="s">
        <v>14</v>
      </c>
      <c r="D4" s="8" t="s">
        <v>12</v>
      </c>
      <c r="E4" s="8" t="s">
        <v>14</v>
      </c>
      <c r="F4" s="12" t="s">
        <v>12</v>
      </c>
      <c r="G4" s="12" t="s">
        <v>14</v>
      </c>
      <c r="H4" s="19" t="s">
        <v>12</v>
      </c>
      <c r="I4" s="19" t="s">
        <v>14</v>
      </c>
      <c r="J4" s="22" t="s">
        <v>12</v>
      </c>
      <c r="K4" s="22" t="s">
        <v>14</v>
      </c>
    </row>
    <row r="5" spans="1:11" x14ac:dyDescent="0.25">
      <c r="A5" s="4" t="s">
        <v>0</v>
      </c>
      <c r="B5" s="10">
        <v>1927</v>
      </c>
      <c r="C5" s="5">
        <f>4451/1.1</f>
        <v>4046.363636363636</v>
      </c>
      <c r="D5" s="11">
        <v>116931</v>
      </c>
      <c r="E5" s="9">
        <f>266140.5/1.1</f>
        <v>241945.90909090906</v>
      </c>
      <c r="F5" s="16">
        <v>201519</v>
      </c>
      <c r="G5" s="13">
        <v>493175</v>
      </c>
      <c r="H5" s="20">
        <v>250061</v>
      </c>
      <c r="I5" s="21">
        <v>543250.36</v>
      </c>
      <c r="J5" s="23">
        <v>255616</v>
      </c>
      <c r="K5" s="24">
        <v>536919.73684210598</v>
      </c>
    </row>
    <row r="6" spans="1:11" x14ac:dyDescent="0.25">
      <c r="A6" s="4" t="s">
        <v>1</v>
      </c>
      <c r="B6" s="10">
        <v>21336</v>
      </c>
      <c r="C6" s="5">
        <f>49332/1.1</f>
        <v>44847.272727272721</v>
      </c>
      <c r="D6" s="11">
        <v>123069</v>
      </c>
      <c r="E6" s="9">
        <f>286336/1.1</f>
        <v>260305.45454545453</v>
      </c>
      <c r="F6" s="16">
        <v>189726</v>
      </c>
      <c r="G6" s="13">
        <v>457236.5</v>
      </c>
      <c r="H6" s="20">
        <v>216339</v>
      </c>
      <c r="I6" s="21">
        <v>467878.64</v>
      </c>
      <c r="J6" s="23">
        <v>214326</v>
      </c>
      <c r="K6" s="24">
        <v>479308.99</v>
      </c>
    </row>
    <row r="7" spans="1:11" x14ac:dyDescent="0.25">
      <c r="A7" s="4" t="s">
        <v>2</v>
      </c>
      <c r="B7" s="10">
        <v>28511</v>
      </c>
      <c r="C7" s="5">
        <f>58368/1.1</f>
        <v>53061.818181818177</v>
      </c>
      <c r="D7" s="11">
        <v>155813</v>
      </c>
      <c r="E7" s="9">
        <f>368059.5/1.1</f>
        <v>334599.54545454541</v>
      </c>
      <c r="F7" s="16">
        <v>209465</v>
      </c>
      <c r="G7" s="13">
        <v>498091.5</v>
      </c>
      <c r="H7" s="20">
        <v>228609</v>
      </c>
      <c r="I7" s="21">
        <v>517047.55</v>
      </c>
      <c r="J7" s="23">
        <v>222094</v>
      </c>
      <c r="K7" s="24">
        <v>503778.42</v>
      </c>
    </row>
    <row r="8" spans="1:11" x14ac:dyDescent="0.25">
      <c r="A8" s="4" t="s">
        <v>3</v>
      </c>
      <c r="B8" s="10">
        <v>32882</v>
      </c>
      <c r="C8" s="5">
        <f>67448/1.1</f>
        <v>61316.363636363632</v>
      </c>
      <c r="D8" s="11">
        <v>151786</v>
      </c>
      <c r="E8" s="9">
        <f>364885/1.1</f>
        <v>331713.63636363635</v>
      </c>
      <c r="F8" s="16">
        <v>186154</v>
      </c>
      <c r="G8" s="13">
        <v>458463</v>
      </c>
      <c r="H8" s="20">
        <v>229476</v>
      </c>
      <c r="I8" s="21">
        <v>482616.36</v>
      </c>
      <c r="J8" s="23">
        <v>211170</v>
      </c>
      <c r="K8" s="24">
        <v>458783.29</v>
      </c>
    </row>
    <row r="9" spans="1:11" x14ac:dyDescent="0.25">
      <c r="A9" s="4" t="s">
        <v>4</v>
      </c>
      <c r="B9" s="10">
        <v>43952</v>
      </c>
      <c r="C9" s="5">
        <f>98191/1.1</f>
        <v>89264.545454545441</v>
      </c>
      <c r="D9" s="11">
        <v>144315</v>
      </c>
      <c r="E9" s="9">
        <f>368657.5/1.1</f>
        <v>335143.18181818177</v>
      </c>
      <c r="F9" s="16">
        <v>188779</v>
      </c>
      <c r="G9" s="13">
        <v>431980.45454545453</v>
      </c>
      <c r="H9" s="20">
        <v>219345</v>
      </c>
      <c r="I9" s="21">
        <v>505546.18</v>
      </c>
      <c r="J9" s="23">
        <v>218076</v>
      </c>
      <c r="K9" s="24">
        <v>505052.94</v>
      </c>
    </row>
    <row r="10" spans="1:11" x14ac:dyDescent="0.25">
      <c r="A10" s="4" t="s">
        <v>5</v>
      </c>
      <c r="B10" s="10">
        <v>58584</v>
      </c>
      <c r="C10" s="5">
        <f>134218/1.1</f>
        <v>122016.36363636363</v>
      </c>
      <c r="D10" s="11">
        <v>150304</v>
      </c>
      <c r="E10" s="9">
        <f>392246/1.1</f>
        <v>356587.27272727271</v>
      </c>
      <c r="F10" s="16">
        <v>198559</v>
      </c>
      <c r="G10" s="13">
        <v>462224.09</v>
      </c>
      <c r="H10" s="20">
        <v>211398</v>
      </c>
      <c r="I10" s="21">
        <v>516233.64</v>
      </c>
      <c r="J10" s="23"/>
      <c r="K10" s="24"/>
    </row>
    <row r="11" spans="1:11" x14ac:dyDescent="0.25">
      <c r="A11" s="4" t="s">
        <v>6</v>
      </c>
      <c r="B11" s="10">
        <v>75805</v>
      </c>
      <c r="C11" s="5">
        <f>177854/1.1</f>
        <v>161685.45454545453</v>
      </c>
      <c r="D11" s="11">
        <v>168357</v>
      </c>
      <c r="E11" s="9">
        <v>358491.36</v>
      </c>
      <c r="F11" s="16">
        <v>207050</v>
      </c>
      <c r="G11" s="13">
        <v>590672</v>
      </c>
      <c r="H11" s="20">
        <v>238585</v>
      </c>
      <c r="I11" s="21">
        <v>608466</v>
      </c>
      <c r="J11" s="23"/>
      <c r="K11" s="24"/>
    </row>
    <row r="12" spans="1:11" x14ac:dyDescent="0.25">
      <c r="A12" s="4" t="s">
        <v>7</v>
      </c>
      <c r="B12" s="10">
        <v>77839</v>
      </c>
      <c r="C12" s="5">
        <f>180100.5/1.1</f>
        <v>163727.72727272726</v>
      </c>
      <c r="D12" s="11">
        <v>190789</v>
      </c>
      <c r="E12" s="9">
        <f>480751.5/1.1</f>
        <v>437046.81818181812</v>
      </c>
      <c r="F12" s="16">
        <v>228087</v>
      </c>
      <c r="G12" s="13">
        <v>534040.55000000005</v>
      </c>
      <c r="H12" s="20">
        <v>241553</v>
      </c>
      <c r="I12" s="21">
        <v>569274.09</v>
      </c>
      <c r="J12" s="23"/>
      <c r="K12" s="24"/>
    </row>
    <row r="13" spans="1:11" x14ac:dyDescent="0.25">
      <c r="A13" s="4" t="s">
        <v>8</v>
      </c>
      <c r="B13" s="10">
        <v>73957</v>
      </c>
      <c r="C13" s="5">
        <f>167995/1.1</f>
        <v>152722.72727272726</v>
      </c>
      <c r="D13" s="11">
        <v>164571</v>
      </c>
      <c r="E13" s="9">
        <f>403196.5/1.1</f>
        <v>366542.27272727271</v>
      </c>
      <c r="F13" s="16">
        <v>204242</v>
      </c>
      <c r="G13" s="13">
        <v>455843.91</v>
      </c>
      <c r="H13" s="20">
        <v>217262</v>
      </c>
      <c r="I13" s="21">
        <v>488306.82</v>
      </c>
      <c r="J13" s="23"/>
      <c r="K13" s="24"/>
    </row>
    <row r="14" spans="1:11" x14ac:dyDescent="0.25">
      <c r="A14" s="4" t="s">
        <v>9</v>
      </c>
      <c r="B14" s="10">
        <v>90848</v>
      </c>
      <c r="C14" s="5">
        <f>209867.5/1.1</f>
        <v>190788.63636363635</v>
      </c>
      <c r="D14" s="11">
        <v>173750</v>
      </c>
      <c r="E14" s="9">
        <f>442789/1.1</f>
        <v>402535.45454545453</v>
      </c>
      <c r="F14" s="16">
        <v>221711</v>
      </c>
      <c r="G14" s="13">
        <v>493727.63636363629</v>
      </c>
      <c r="H14" s="20">
        <v>241518</v>
      </c>
      <c r="I14" s="21">
        <v>532547.72727272718</v>
      </c>
      <c r="J14" s="23"/>
      <c r="K14" s="24"/>
    </row>
    <row r="15" spans="1:11" x14ac:dyDescent="0.25">
      <c r="A15" s="4" t="s">
        <v>10</v>
      </c>
      <c r="B15" s="10">
        <v>97098</v>
      </c>
      <c r="C15" s="5">
        <f>220034/1.1</f>
        <v>200030.90909090909</v>
      </c>
      <c r="D15" s="11">
        <v>182436</v>
      </c>
      <c r="E15" s="9">
        <f>447334.5/1.1</f>
        <v>406667.72727272724</v>
      </c>
      <c r="F15" s="16">
        <v>228555</v>
      </c>
      <c r="G15" s="13">
        <v>503119.55</v>
      </c>
      <c r="H15" s="20">
        <v>255817</v>
      </c>
      <c r="I15" s="21">
        <v>617771.37272727268</v>
      </c>
      <c r="J15" s="23"/>
      <c r="K15" s="24"/>
    </row>
    <row r="16" spans="1:11" x14ac:dyDescent="0.25">
      <c r="A16" s="4" t="s">
        <v>11</v>
      </c>
      <c r="B16" s="10">
        <v>109285</v>
      </c>
      <c r="C16" s="5">
        <f>249559/1.1</f>
        <v>226871.81818181818</v>
      </c>
      <c r="D16" s="11">
        <v>196871</v>
      </c>
      <c r="E16" s="9">
        <f>481240.5/1.1</f>
        <v>437491.36363636359</v>
      </c>
      <c r="F16" s="16">
        <v>218590</v>
      </c>
      <c r="G16" s="13">
        <v>448340.91</v>
      </c>
      <c r="H16" s="20">
        <v>254354</v>
      </c>
      <c r="I16" s="21">
        <v>554349.72727272718</v>
      </c>
      <c r="J16" s="23"/>
      <c r="K16" s="24"/>
    </row>
    <row r="17" spans="1:16" x14ac:dyDescent="0.25">
      <c r="A17" s="4" t="s">
        <v>13</v>
      </c>
      <c r="B17" s="10">
        <f t="shared" ref="B17:E17" si="0">SUM(B5:B16)</f>
        <v>712024</v>
      </c>
      <c r="C17" s="5">
        <f t="shared" si="0"/>
        <v>1470380</v>
      </c>
      <c r="D17" s="11">
        <f t="shared" si="0"/>
        <v>1918992</v>
      </c>
      <c r="E17" s="9">
        <f t="shared" si="0"/>
        <v>4269069.9963636352</v>
      </c>
      <c r="F17" s="16">
        <f t="shared" ref="F17:G17" si="1">SUM(F5:F16)</f>
        <v>2482437</v>
      </c>
      <c r="G17" s="13">
        <f t="shared" si="1"/>
        <v>5826915.1009090915</v>
      </c>
      <c r="H17" s="20">
        <f t="shared" ref="H17:I17" si="2">SUM(H5:H16)</f>
        <v>2804317</v>
      </c>
      <c r="I17" s="21">
        <f t="shared" si="2"/>
        <v>6403288.4672727287</v>
      </c>
      <c r="J17" s="23">
        <f t="shared" ref="J17:K17" si="3">SUM(J5:J16)</f>
        <v>1121282</v>
      </c>
      <c r="K17" s="24">
        <f t="shared" si="3"/>
        <v>2483843.3768421062</v>
      </c>
    </row>
    <row r="18" spans="1:16" x14ac:dyDescent="0.25">
      <c r="A18" s="7"/>
      <c r="B18" s="14"/>
      <c r="C18" s="15"/>
      <c r="D18" s="14"/>
      <c r="E18" s="15"/>
    </row>
    <row r="19" spans="1:16" ht="15" customHeight="1" x14ac:dyDescent="0.25">
      <c r="F19" s="34" t="s">
        <v>16</v>
      </c>
      <c r="G19" s="34"/>
      <c r="H19" s="18"/>
      <c r="I19" s="18"/>
      <c r="J19" s="34" t="s">
        <v>17</v>
      </c>
      <c r="K19" s="34"/>
    </row>
    <row r="20" spans="1:16" x14ac:dyDescent="0.25">
      <c r="F20" s="34"/>
      <c r="G20" s="34"/>
      <c r="H20" s="18"/>
      <c r="I20" s="18"/>
      <c r="J20" s="34"/>
      <c r="K20" s="34"/>
    </row>
    <row r="22" spans="1:16" ht="60" x14ac:dyDescent="0.25">
      <c r="B22" s="31">
        <v>2025</v>
      </c>
      <c r="C22" s="32"/>
      <c r="D22" s="29" t="s">
        <v>20</v>
      </c>
      <c r="E22" s="29" t="s">
        <v>19</v>
      </c>
      <c r="M22" s="1"/>
      <c r="N22" s="1"/>
      <c r="O22" s="1"/>
      <c r="P22" s="1"/>
    </row>
    <row r="23" spans="1:16" x14ac:dyDescent="0.25">
      <c r="B23" s="22" t="s">
        <v>12</v>
      </c>
      <c r="C23" s="22" t="s">
        <v>18</v>
      </c>
      <c r="D23" s="22"/>
      <c r="E23" s="22"/>
      <c r="M23" s="1"/>
      <c r="N23" s="1"/>
      <c r="O23" s="1"/>
      <c r="P23" s="1"/>
    </row>
    <row r="24" spans="1:16" x14ac:dyDescent="0.25">
      <c r="A24" s="4" t="s">
        <v>0</v>
      </c>
      <c r="B24" s="23">
        <v>255616</v>
      </c>
      <c r="C24" s="25">
        <v>536919.73684210598</v>
      </c>
      <c r="D24" s="26">
        <f>(B24-H5)/H5</f>
        <v>2.2214579642567213E-2</v>
      </c>
      <c r="E24" s="26">
        <f>(C24-I5)/I5</f>
        <v>-1.1653233249388009E-2</v>
      </c>
      <c r="M24" s="1"/>
      <c r="N24" s="1"/>
      <c r="O24" s="1"/>
      <c r="P24" s="1"/>
    </row>
    <row r="25" spans="1:16" x14ac:dyDescent="0.25">
      <c r="A25" s="4" t="s">
        <v>1</v>
      </c>
      <c r="B25" s="23">
        <v>214326</v>
      </c>
      <c r="C25" s="25">
        <v>479308.99</v>
      </c>
      <c r="D25" s="26">
        <f t="shared" ref="D25:D35" si="4">(B25-H6)/H6</f>
        <v>-9.3048410134095108E-3</v>
      </c>
      <c r="E25" s="26">
        <f t="shared" ref="E25:E35" si="5">(C25-I6)/I6</f>
        <v>2.4430159923521998E-2</v>
      </c>
      <c r="M25" s="1"/>
      <c r="N25" s="1"/>
      <c r="O25" s="1"/>
      <c r="P25" s="1"/>
    </row>
    <row r="26" spans="1:16" x14ac:dyDescent="0.25">
      <c r="A26" s="4" t="s">
        <v>2</v>
      </c>
      <c r="B26" s="23">
        <v>222094</v>
      </c>
      <c r="C26" s="25">
        <v>503778.42</v>
      </c>
      <c r="D26" s="26">
        <f t="shared" si="4"/>
        <v>-2.8498440568831499E-2</v>
      </c>
      <c r="E26" s="26">
        <f t="shared" si="5"/>
        <v>-2.5663268300952214E-2</v>
      </c>
      <c r="M26" s="1"/>
      <c r="N26" s="1"/>
      <c r="O26" s="1"/>
      <c r="P26" s="1"/>
    </row>
    <row r="27" spans="1:16" x14ac:dyDescent="0.25">
      <c r="A27" s="4" t="s">
        <v>3</v>
      </c>
      <c r="B27" s="23">
        <v>211170</v>
      </c>
      <c r="C27" s="25">
        <v>458783.29</v>
      </c>
      <c r="D27" s="26">
        <f t="shared" si="4"/>
        <v>-7.9773048161899285E-2</v>
      </c>
      <c r="E27" s="26">
        <f t="shared" si="5"/>
        <v>-4.9383054482446488E-2</v>
      </c>
      <c r="M27" s="1"/>
      <c r="N27" s="1"/>
      <c r="O27" s="1"/>
      <c r="P27" s="1"/>
    </row>
    <row r="28" spans="1:16" x14ac:dyDescent="0.25">
      <c r="A28" s="4" t="s">
        <v>4</v>
      </c>
      <c r="B28" s="23">
        <v>218076</v>
      </c>
      <c r="C28" s="25">
        <v>505052.94</v>
      </c>
      <c r="D28" s="26">
        <f t="shared" si="4"/>
        <v>-5.7854065513232578E-3</v>
      </c>
      <c r="E28" s="26">
        <f t="shared" si="5"/>
        <v>-9.7565765406434424E-4</v>
      </c>
      <c r="M28" s="1"/>
      <c r="N28" s="1"/>
      <c r="O28" s="1"/>
      <c r="P28" s="1"/>
    </row>
    <row r="29" spans="1:16" x14ac:dyDescent="0.25">
      <c r="A29" s="4" t="s">
        <v>5</v>
      </c>
      <c r="B29" s="23"/>
      <c r="C29" s="25">
        <f t="shared" ref="C28:C35" si="6">0/1.14</f>
        <v>0</v>
      </c>
      <c r="D29" s="26">
        <f t="shared" si="4"/>
        <v>-1</v>
      </c>
      <c r="E29" s="26">
        <f t="shared" si="5"/>
        <v>-1</v>
      </c>
      <c r="M29" s="1"/>
      <c r="N29" s="1"/>
      <c r="O29" s="1"/>
      <c r="P29" s="1"/>
    </row>
    <row r="30" spans="1:16" x14ac:dyDescent="0.25">
      <c r="A30" s="4" t="s">
        <v>6</v>
      </c>
      <c r="B30" s="23"/>
      <c r="C30" s="25">
        <f t="shared" si="6"/>
        <v>0</v>
      </c>
      <c r="D30" s="26">
        <f t="shared" si="4"/>
        <v>-1</v>
      </c>
      <c r="E30" s="26">
        <f t="shared" si="5"/>
        <v>-1</v>
      </c>
      <c r="M30" s="1"/>
      <c r="N30" s="1"/>
      <c r="O30" s="1"/>
      <c r="P30" s="1"/>
    </row>
    <row r="31" spans="1:16" x14ac:dyDescent="0.25">
      <c r="A31" s="4" t="s">
        <v>7</v>
      </c>
      <c r="B31" s="23"/>
      <c r="C31" s="25">
        <f t="shared" si="6"/>
        <v>0</v>
      </c>
      <c r="D31" s="26">
        <f t="shared" si="4"/>
        <v>-1</v>
      </c>
      <c r="E31" s="26">
        <f t="shared" si="5"/>
        <v>-1</v>
      </c>
      <c r="M31" s="1"/>
      <c r="N31" s="1"/>
      <c r="O31" s="1"/>
      <c r="P31" s="1"/>
    </row>
    <row r="32" spans="1:16" x14ac:dyDescent="0.25">
      <c r="A32" s="4" t="s">
        <v>8</v>
      </c>
      <c r="B32" s="23"/>
      <c r="C32" s="25">
        <f t="shared" si="6"/>
        <v>0</v>
      </c>
      <c r="D32" s="26">
        <f t="shared" si="4"/>
        <v>-1</v>
      </c>
      <c r="E32" s="26">
        <f t="shared" si="5"/>
        <v>-1</v>
      </c>
      <c r="M32" s="1"/>
      <c r="N32" s="1"/>
      <c r="O32" s="1"/>
      <c r="P32" s="1"/>
    </row>
    <row r="33" spans="1:16" x14ac:dyDescent="0.25">
      <c r="A33" s="4" t="s">
        <v>9</v>
      </c>
      <c r="B33" s="23"/>
      <c r="C33" s="25">
        <f t="shared" si="6"/>
        <v>0</v>
      </c>
      <c r="D33" s="26">
        <f t="shared" si="4"/>
        <v>-1</v>
      </c>
      <c r="E33" s="26">
        <f t="shared" si="5"/>
        <v>-1</v>
      </c>
      <c r="M33" s="1"/>
      <c r="N33" s="1"/>
      <c r="O33" s="1"/>
      <c r="P33" s="1"/>
    </row>
    <row r="34" spans="1:16" x14ac:dyDescent="0.25">
      <c r="A34" s="4" t="s">
        <v>10</v>
      </c>
      <c r="B34" s="23"/>
      <c r="C34" s="25">
        <f t="shared" si="6"/>
        <v>0</v>
      </c>
      <c r="D34" s="26">
        <f t="shared" si="4"/>
        <v>-1</v>
      </c>
      <c r="E34" s="26">
        <f t="shared" si="5"/>
        <v>-1</v>
      </c>
      <c r="M34" s="1"/>
      <c r="N34" s="1"/>
      <c r="O34" s="1"/>
      <c r="P34" s="1"/>
    </row>
    <row r="35" spans="1:16" x14ac:dyDescent="0.25">
      <c r="A35" s="4" t="s">
        <v>11</v>
      </c>
      <c r="B35" s="23"/>
      <c r="C35" s="25">
        <f t="shared" si="6"/>
        <v>0</v>
      </c>
      <c r="D35" s="26">
        <f t="shared" si="4"/>
        <v>-1</v>
      </c>
      <c r="E35" s="26">
        <f t="shared" si="5"/>
        <v>-1</v>
      </c>
      <c r="M35" s="1"/>
      <c r="N35" s="1"/>
      <c r="O35" s="1"/>
      <c r="P35" s="1"/>
    </row>
    <row r="36" spans="1:16" x14ac:dyDescent="0.25">
      <c r="A36" s="4" t="s">
        <v>13</v>
      </c>
      <c r="B36" s="23">
        <f>SUM(B24:B35)</f>
        <v>1121282</v>
      </c>
      <c r="C36" s="25">
        <f>SUM(C24:C35)</f>
        <v>2483843.3768421062</v>
      </c>
      <c r="D36" s="39">
        <f>(B36-H17)/H17</f>
        <v>-0.60015861259622216</v>
      </c>
      <c r="E36" s="26">
        <f>(C36-I17)/I17</f>
        <v>-0.61209878493885528</v>
      </c>
      <c r="M36" s="1"/>
      <c r="N36" s="1"/>
      <c r="O36" s="1"/>
      <c r="P36" s="1"/>
    </row>
    <row r="37" spans="1:16" x14ac:dyDescent="0.25">
      <c r="B37" s="27">
        <f>SUM(B36:B36)</f>
        <v>1121282</v>
      </c>
      <c r="C37" s="28">
        <f>SUM(C36:C36)</f>
        <v>2483843.3768421062</v>
      </c>
      <c r="D37" s="30"/>
      <c r="E37" s="17"/>
      <c r="F37" s="15"/>
      <c r="P37" s="1"/>
    </row>
  </sheetData>
  <mergeCells count="8">
    <mergeCell ref="B22:C22"/>
    <mergeCell ref="F3:G3"/>
    <mergeCell ref="F19:G20"/>
    <mergeCell ref="J3:K3"/>
    <mergeCell ref="H3:I3"/>
    <mergeCell ref="B3:C3"/>
    <mergeCell ref="D3:E3"/>
    <mergeCell ref="J19:K20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6E4818F39170544AA8675814EEB8B0A3" ma:contentTypeVersion="14" ma:contentTypeDescription="" ma:contentTypeScope="" ma:versionID="0569d7bfb1150e6b65e5a21e9fa30417">
  <xsd:schema xmlns:xsd="http://www.w3.org/2001/XMLSchema" xmlns:xs="http://www.w3.org/2001/XMLSchema" xmlns:p="http://schemas.microsoft.com/office/2006/metadata/properties" xmlns:ns2="536a265e-9130-4d45-aa9d-3ccb973c4370" xmlns:ns3="9b697fbb-9d9b-49d4-ad87-5e9c06e97191" xmlns:ns4="b01fc41d-ac1c-4c5a-848c-88c1beec42e6" targetNamespace="http://schemas.microsoft.com/office/2006/metadata/properties" ma:root="true" ma:fieldsID="eaa2c22d793fb909e2e556017d835010" ns2:_="" ns3:_="" ns4:_="">
    <xsd:import namespace="536a265e-9130-4d45-aa9d-3ccb973c4370"/>
    <xsd:import namespace="9b697fbb-9d9b-49d4-ad87-5e9c06e97191"/>
    <xsd:import namespace="b01fc41d-ac1c-4c5a-848c-88c1beec42e6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" ma:format="Dropdown" ma:internalName="Julkisuus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>
      <xsd:simpleType>
        <xsd:restriction base="dms:DateTime"/>
      </xsd:simpleType>
    </xsd:element>
    <xsd:element name="Vuosi" ma:index="13" ma:displayName="Vuosi" ma:decimals="0" ma:internalName="Vuosi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7fbb-9d9b-49d4-ad87-5e9c06e97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5fb9b281-25f8-4ed3-b6e8-f02703d6e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fc41d-ac1c-4c5a-848c-88c1beec42e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95a731-7812-43b6-8c1d-dc176b21a848}" ma:internalName="TaxCatchAll" ma:showField="CatchAllData" ma:web="b01fc41d-ac1c-4c5a-848c-88c1beec4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4-12-18T08:29:50.51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2025-08-19T21:00:00+00:00</Kokouspvm>
    <Vuosi xmlns="536a265e-9130-4d45-aa9d-3ccb973c4370">2025</Vuosi>
    <DokumentinTila xmlns="536a265e-9130-4d45-aa9d-3ccb973c4370">Valmis</DokumentinTila>
    <Kuvaus xmlns="536a265e-9130-4d45-aa9d-3ccb973c4370" xsi:nil="true"/>
    <TaxCatchAll xmlns="b01fc41d-ac1c-4c5a-848c-88c1beec42e6" xsi:nil="true"/>
    <SisaltaaHenkilotietoja xmlns="536a265e-9130-4d45-aa9d-3ccb973c4370">Sisältää henkilötietoja</SisaltaaHenkilotietoja>
    <Julkisuus xmlns="536a265e-9130-4d45-aa9d-3ccb973c4370">Julkinen</Julkisuus>
    <lcf76f155ced4ddcb4097134ff3c332f xmlns="9b697fbb-9d9b-49d4-ad87-5e9c06e971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9E5226-C18A-4F59-AE42-0EF1C9CE2A5D}"/>
</file>

<file path=customXml/itemProps2.xml><?xml version="1.0" encoding="utf-8"?>
<ds:datastoreItem xmlns:ds="http://schemas.openxmlformats.org/officeDocument/2006/customXml" ds:itemID="{2900C606-D3F5-4177-A2A3-944E0D90F1A1}"/>
</file>

<file path=customXml/itemProps3.xml><?xml version="1.0" encoding="utf-8"?>
<ds:datastoreItem xmlns:ds="http://schemas.openxmlformats.org/officeDocument/2006/customXml" ds:itemID="{9D3B0772-1085-4262-BC8A-C27F93419DCC}"/>
</file>

<file path=customXml/itemProps4.xml><?xml version="1.0" encoding="utf-8"?>
<ds:datastoreItem xmlns:ds="http://schemas.openxmlformats.org/officeDocument/2006/customXml" ds:itemID="{B98AD738-00C0-4C8D-A198-07D8353AE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Palenius Kati</dc:creator>
  <cp:lastModifiedBy>Palenius Kati</cp:lastModifiedBy>
  <dcterms:created xsi:type="dcterms:W3CDTF">2021-05-05T09:04:15Z</dcterms:created>
  <dcterms:modified xsi:type="dcterms:W3CDTF">2025-06-09T06:46:09Z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0x010100C2D79333E3DE6E4FA90A61EAC8B0271A07006E4818F39170544AA8675814EEB8B0A3</vt:lpwstr>
  </property>
  <property fmtid="{D5CDD505-2E9C-101B-9397-08002B2CF9AE}" pid="3" name="MediaServiceImageTags">
    <vt:lpwstr/>
  </property>
</Properties>
</file>