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2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trlProps/ctrlProp101.xml" ContentType="application/vnd.ms-excel.controlproperties+xml"/>
  <Override PartName="/xl/ctrlProps/ctrlProp10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adturku.fi\jaot\Keskushallinto\Revisiotoimisto\Revisio\TARKASTUSLAUTAKUNTA\Tarkastuslautakunta\Kokoukset\Tlk 2021-2025\2024 kokoukset\Kokous 4 ( 25.4.2024)\2 Liitteet\"/>
    </mc:Choice>
  </mc:AlternateContent>
  <xr:revisionPtr revIDLastSave="0" documentId="13_ncr:1_{04D76E96-BA29-47D4-9180-393C1B92BDBA}" xr6:coauthVersionLast="47" xr6:coauthVersionMax="47" xr10:uidLastSave="{00000000-0000-0000-0000-000000000000}"/>
  <bookViews>
    <workbookView xWindow="50" yWindow="1140" windowWidth="19150" windowHeight="9580" firstSheet="1" activeTab="1" xr2:uid="{00000000-000D-0000-FFFF-FFFF00000000}"/>
  </bookViews>
  <sheets>
    <sheet name="EPMMuotoilutaulukko" sheetId="3" state="hidden" r:id="rId1"/>
    <sheet name="Ennuste" sheetId="2" r:id="rId2"/>
  </sheets>
  <definedNames>
    <definedName name="__FPMExcelClient_Connection" localSheetId="1">"_FPM_BPCNW10_[https://vhkutwb4wd01.hec.adturku.fi:44380/sap/bpc/]_[TURKU_SUUNNITTELU]_[TULOSLASKELMA]_[false]_[false]"</definedName>
    <definedName name="AddDimension" localSheetId="0" hidden="1">EPMMuotoilutaulukko!$D$162</definedName>
    <definedName name="AddLevelFirst" localSheetId="0" hidden="1">EPMMuotoilutaulukko!$D$47</definedName>
    <definedName name="AddLevelSecond" localSheetId="0" hidden="1">EPMMuotoilutaulukko!$D$26</definedName>
    <definedName name="AddMemberFirst" localSheetId="0" hidden="1">EPMMuotoilutaulukko!$D$130</definedName>
    <definedName name="AddMemberFirst_1" localSheetId="0" hidden="1">EPMMuotoilutaulukko!$D$98</definedName>
    <definedName name="AddMemberFirst_10" localSheetId="0" hidden="1">EPMMuotoilutaulukko!$D$125</definedName>
    <definedName name="AddMemberFirst_11" localSheetId="0" hidden="1">EPMMuotoilutaulukko!$D$128</definedName>
    <definedName name="AddMemberFirst_2" localSheetId="0" hidden="1">EPMMuotoilutaulukko!$D$101</definedName>
    <definedName name="AddMemberFirst_3" localSheetId="0" hidden="1">EPMMuotoilutaulukko!$D$104</definedName>
    <definedName name="AddMemberFirst_4" localSheetId="0" hidden="1">EPMMuotoilutaulukko!$D$107</definedName>
    <definedName name="AddMemberFirst_5" localSheetId="0" hidden="1">EPMMuotoilutaulukko!$D$110</definedName>
    <definedName name="AddMemberFirst_6" localSheetId="0" hidden="1">EPMMuotoilutaulukko!$D$113</definedName>
    <definedName name="AddMemberFirst_7" localSheetId="0" hidden="1">EPMMuotoilutaulukko!$D$116</definedName>
    <definedName name="AddMemberFirst_8" localSheetId="0" hidden="1">EPMMuotoilutaulukko!$D$119</definedName>
    <definedName name="AddMemberFirst_9" localSheetId="0" hidden="1">EPMMuotoilutaulukko!$D$122</definedName>
    <definedName name="AddMemberSecond" localSheetId="0" hidden="1">EPMMuotoilutaulukko!$D$76</definedName>
    <definedName name="AddMemberSecond_1" localSheetId="0" hidden="1">EPMMuotoilutaulukko!$D$74</definedName>
    <definedName name="DataFirst" localSheetId="0" hidden="1">EPMMuotoilutaulukko!$E$79:$G$79</definedName>
    <definedName name="DataSecond" localSheetId="0" hidden="1">EPMMuotoilutaulukko!$E$145:$G$145</definedName>
    <definedName name="DataUseFirst" localSheetId="0" hidden="1">EPMMuotoilutaulukko!$H$79</definedName>
    <definedName name="DataUseSecond" localSheetId="0" hidden="1">EPMMuotoilutaulukko!$H$145</definedName>
    <definedName name="EPMClientFormattingSheet" localSheetId="0" hidden="1">"2_1"</definedName>
    <definedName name="EPMWorkbookOptions_1" hidden="1">"vVsAAB+LCAAAAAAABADtnG1zojoUgL/vzP4Hx+8KCL60Y92hSlcWBIYX9zqdHQY1VqYKXsDa/vsb8A0ErLXenSLpTKtNTk6Sh5NDTgJp/nidzwovwHFN27orEmW8WADWyB6b1tNdcelNSkSt+KP1/Vvzt+08D237WVx4UNQtwHKWe/vqju+KU89b3GLYarUqr8iy7TxhFRwnsH96vDKagrlR3Amb7wuXTMv1DGsEirDWQqHZti0LjPw6Vbu9"</definedName>
    <definedName name="EPMWorkbookOptions_2" hidden="1">"dBxgeX0TrILMSHbH8IxNKkwXjDlYV7ur0gPzxdIxgzo1FziSAyYA6huBMuxGsaU/SD39XmoLvwlcf9wUepk+L73xcDUyy1MwKhtjb+k8L8sT85aiSBzHXGOBDRcj7I/+qGoyp+mKpgkCq6oMrwVpvKjwtMIxfI+G/0+MmQt2n03Mb+a+0fRiMTNHRgjwyY3f6ohqCSVvmLQiLTpowJroHnIBS83qmuMxsDrmHFhu0Nx00X1T3YgMlFKm9mqn"</definedName>
    <definedName name="EPMWorkbookOptions_3" hidden="1">"o23PbKflOUvQxBIyjhUNepFQMta7TUFoNR549R6MF9sxPdiu4HqsC8fyDsp3zafpDP56CphBywPjrgkcwxlNzb2eozIntOfBdFwv1KHk/ANFu16nAz9VKiynWea/SxCQpFkOmkxSzjEF68sHHUkVJ8gGEVKQdGGDsqIzBk4Lb2LrL4na3cXMeJMcewEc761FVGvVCRhOStXamCpRlclNqVEFoIQboEKNh3WqPiT9mqOlEhTzhru7aj0wH0LX"</definedName>
    <definedName name="EPMWorkbookOptions_4" hidden="1">"mCAWtfBEASiyLh/C9OgT/FN+lGiZEdQuAb9W8ApV7muiwurKQFRVEXqFWLkU/VuretuLFqCTvbXM2V3Rt57iwbA8fn1PK9vE3uv5JdHgJOIR4UEgHpGhM+iqDCMoNMISwkIiLMlYkKNNQVNBFpOMBVlM2mAi0K0owiP7t+YmdsrsNzSB/98iDU7rSRItsOdHGzhONXD89GCDuL5gYwsxaqqcDj191i310kg0nhNZgREQlygXhVXoa+DydTxb"</definedName>
    <definedName name="EPMWorkbookOptions_5" hidden="1">"j6EVTWaUsz0bSVarFEWd7tkq1+fZthChjfoWy8is2GHbyEgTm3mGkYryT+gMFJpWWfFsQ63VCbzRqJ9uqOT1GWoYZNS3EjWcyrrBXpZKBX4N9lDK91oHoTk0mAANwnKIpYLDH4QlNpA4jVclmu+jwZSMh1ZEiVE1BfFJ5MOzLIfMJw0PWUFOJ+kWxXVZQWV+yrldRD4y36uj9cGUZp4RoEiy+Ivh1E+tD9ZqJPmBBULq+qKTLcWoc/O3VXM9"</definedName>
    <definedName name="EPMWorkbookOptions_6" hidden="1">"2Yxj2S7xs8KDTOfWuaVzQeYSw8L6Lqbi/8HxBkKThqaG0CQ6GYQljEXK855VGhKG1f0shCWMRezRBFWt5XZp9R230ulmHczXiUFUlv9E/PHhp6Gr1xd/+AQPpgZCX+8xQm6ftIoT8WdJRG6nA3EeFEXkeO0tgQdJIR4H48VPze10MRkJmd9lixQgJAISAULVEZCoheAIyP4207iGLa8vFDyIbI8VVJHmNeYvBhG1KwwiQiQPtiNhTp4XjtLJ"</definedName>
    <definedName name="EPMWorkbookOptions_7" hidden="1">"0GgspzXznLE8GEjS31wKqF/hKA4YHo5fVc/8nvlFgeR3QpJiHoyQ+VcTLomEQwYSGS56T9NUUUFQIlAUlpXz+zJr4rhhZFlkM+9Kvs6UqM/IyideHfn4lKhxfVOiNcOoofZ1eNfLupleEgicAOh9BGQPJMfPp6XZR/By/g2isqfC07l9Wu+okeT2abQkKlzmnxW5KI3cPmiVettlZIRkj+Re6+i/aJ1nMx9ufp0wYiCz6uD8oxI+HkbcXF8Y"</definedName>
    <definedName name="EPMWorkbookOptions_8" hidden="1">"sWYY296sZN1KL8lD5TSJyzqQCw7bE4QirUkVisjY8wVs2E5z9MzgJpZ0bnEkdasbVh0/9TmcGD8puimDiQPcqWiJC2Btj+mNJgZy7RkwHF+paCnGC9hKHiYHstsjsWHPvID5VjqeEZVfjTddb7Ju33BMYzgDPeA87TXE0r9/26vdHMHd+g+OyyMAvVsAAA=="</definedName>
    <definedName name="EvenDataFirst" localSheetId="0" hidden="1">EPMMuotoilutaulukko!$F$142</definedName>
    <definedName name="EvenDataSecond" localSheetId="0" hidden="1">EPMMuotoilutaulukko!$F$150</definedName>
    <definedName name="EvenDataUseFirst" localSheetId="0" hidden="1">EPMMuotoilutaulukko!$H$142</definedName>
    <definedName name="EvenDataUseSecond" localSheetId="0" hidden="1">EPMMuotoilutaulukko!$H$150</definedName>
    <definedName name="EvenHeaderFirst" localSheetId="0" hidden="1">EPMMuotoilutaulukko!$J$142</definedName>
    <definedName name="EvenHeaderSecond" localSheetId="0" hidden="1">EPMMuotoilutaulukko!$J$150</definedName>
    <definedName name="EvenHeaderUseFirst" localSheetId="0" hidden="1">EPMMuotoilutaulukko!$L$142</definedName>
    <definedName name="EvenHeaderUseSecond" localSheetId="0" hidden="1">EPMMuotoilutaulukko!$L$150</definedName>
    <definedName name="HeaderFirst" localSheetId="0" hidden="1">EPMMuotoilutaulukko!$I$79:$K$79</definedName>
    <definedName name="HeaderSecond" localSheetId="0" hidden="1">EPMMuotoilutaulukko!$I$145:$K$145</definedName>
    <definedName name="HeaderSmallGrid" localSheetId="0" hidden="1">EPMMuotoilutaulukko!$E$156:$G$156</definedName>
    <definedName name="HeaderUseFirst" localSheetId="0" hidden="1">EPMMuotoilutaulukko!$L$79</definedName>
    <definedName name="HeaderUseSecond" localSheetId="0" hidden="1">EPMMuotoilutaulukko!$L$145</definedName>
    <definedName name="HeaderUseSmallGrid" localSheetId="0" hidden="1">EPMMuotoilutaulukko!$H$156:$L$156</definedName>
    <definedName name="LevelEndBlock" localSheetId="0" hidden="1">EPMMuotoilutaulukko!$B$49</definedName>
    <definedName name="LevelFirstBlock" localSheetId="0" hidden="1">EPMMuotoilutaulukko!$B$28:$B$48</definedName>
    <definedName name="LevelFirstDataDefault" localSheetId="0" hidden="1">EPMMuotoilutaulukko!$F$32</definedName>
    <definedName name="LevelFirstDataLeaf" localSheetId="0" hidden="1">EPMMuotoilutaulukko!$F$35</definedName>
    <definedName name="LevelFirstDataLevel_1" localSheetId="0" hidden="1">EPMMuotoilutaulukko!$F$39</definedName>
    <definedName name="LevelFirstDataLevel_2" localSheetId="0" hidden="1">EPMMuotoilutaulukko!$F$42</definedName>
    <definedName name="LevelFirstDataLevel_3" localSheetId="0" hidden="1">EPMMuotoilutaulukko!$F$45</definedName>
    <definedName name="LevelFirstDataUseDefault" localSheetId="0" hidden="1">EPMMuotoilutaulukko!$H$32</definedName>
    <definedName name="LevelFirstDataUseLeaf" localSheetId="0" hidden="1">EPMMuotoilutaulukko!$H$35</definedName>
    <definedName name="LevelFirstDataUseLevel_1" localSheetId="0" hidden="1">EPMMuotoilutaulukko!$H$39</definedName>
    <definedName name="LevelFirstDataUseLevel_2" localSheetId="0" hidden="1">EPMMuotoilutaulukko!$H$42</definedName>
    <definedName name="LevelFirstDataUseLevel_3" localSheetId="0" hidden="1">EPMMuotoilutaulukko!$H$45</definedName>
    <definedName name="LevelFirstHeaderDefault" localSheetId="0" hidden="1">EPMMuotoilutaulukko!$J$32</definedName>
    <definedName name="LevelFirstHeaderLeaf" localSheetId="0" hidden="1">EPMMuotoilutaulukko!$J$35</definedName>
    <definedName name="LevelFirstHeaderLevel_1" localSheetId="0" hidden="1">EPMMuotoilutaulukko!$J$39</definedName>
    <definedName name="LevelFirstHeaderLevel_2" localSheetId="0" hidden="1">EPMMuotoilutaulukko!$J$42</definedName>
    <definedName name="LevelFirstHeaderLevel_3" localSheetId="0" hidden="1">EPMMuotoilutaulukko!$J$45</definedName>
    <definedName name="LevelFirstHeaderUseDefault" localSheetId="0" hidden="1">EPMMuotoilutaulukko!$L$32</definedName>
    <definedName name="LevelFirstHeaderUseLeaf" localSheetId="0" hidden="1">EPMMuotoilutaulukko!$L$35</definedName>
    <definedName name="LevelFirstHeaderUseLevel_1" localSheetId="0" hidden="1">EPMMuotoilutaulukko!$L$39</definedName>
    <definedName name="LevelFirstHeaderUseLevel_2" localSheetId="0" hidden="1">EPMMuotoilutaulukko!$L$42</definedName>
    <definedName name="LevelFirstHeaderUseLevel_3" localSheetId="0" hidden="1">EPMMuotoilutaulukko!$L$45</definedName>
    <definedName name="LevelSecondBlock" localSheetId="0" hidden="1">EPMMuotoilutaulukko!$B$7:$B$27</definedName>
    <definedName name="LevelSecondDataDefault" localSheetId="0" hidden="1">EPMMuotoilutaulukko!$F$11</definedName>
    <definedName name="LevelSecondDataLeaf" localSheetId="0" hidden="1">EPMMuotoilutaulukko!$F$14</definedName>
    <definedName name="LevelSecondDataLevel_1" localSheetId="0" hidden="1">EPMMuotoilutaulukko!$F$18</definedName>
    <definedName name="LevelSecondDataLevel_2" localSheetId="0" hidden="1">EPMMuotoilutaulukko!$F$21</definedName>
    <definedName name="LevelSecondDataLevel_3" localSheetId="0" hidden="1">EPMMuotoilutaulukko!$F$24</definedName>
    <definedName name="LevelSecondDataUseDefault" localSheetId="0" hidden="1">EPMMuotoilutaulukko!$H$11</definedName>
    <definedName name="LevelSecondDataUseLeaf" localSheetId="0" hidden="1">EPMMuotoilutaulukko!$H$14</definedName>
    <definedName name="LevelSecondDataUseLevel_1" localSheetId="0" hidden="1">EPMMuotoilutaulukko!$H$18</definedName>
    <definedName name="LevelSecondDataUseLevel_2" localSheetId="0" hidden="1">EPMMuotoilutaulukko!$H$21</definedName>
    <definedName name="LevelSecondDataUseLevel_3" localSheetId="0" hidden="1">EPMMuotoilutaulukko!$H$24</definedName>
    <definedName name="LevelSecondHeaderDefault" localSheetId="0" hidden="1">EPMMuotoilutaulukko!$J$11</definedName>
    <definedName name="LevelSecondHeaderLeaf" localSheetId="0" hidden="1">EPMMuotoilutaulukko!$J$14</definedName>
    <definedName name="LevelSecondHeaderLevel_1" localSheetId="0" hidden="1">EPMMuotoilutaulukko!$J$18</definedName>
    <definedName name="LevelSecondHeaderLevel_2" localSheetId="0" hidden="1">EPMMuotoilutaulukko!$J$21</definedName>
    <definedName name="LevelSecondHeaderLevel_3" localSheetId="0" hidden="1">EPMMuotoilutaulukko!$J$24</definedName>
    <definedName name="LevelSecondHeaderUseDefault" localSheetId="0" hidden="1">EPMMuotoilutaulukko!$L$11</definedName>
    <definedName name="LevelSecondHeaderUseLeaf" localSheetId="0" hidden="1">EPMMuotoilutaulukko!$L$14</definedName>
    <definedName name="LevelSecondHeaderUseLevel_1" localSheetId="0" hidden="1">EPMMuotoilutaulukko!$L$18</definedName>
    <definedName name="LevelSecondHeaderUseLevel_2" localSheetId="0" hidden="1">EPMMuotoilutaulukko!$L$21</definedName>
    <definedName name="LevelSecondHeaderUseLevel_3" localSheetId="0" hidden="1">EPMMuotoilutaulukko!$L$24</definedName>
    <definedName name="MemberEndBlock" localSheetId="0" hidden="1">EPMMuotoilutaulukko!$B$132</definedName>
    <definedName name="MemberFirstBlock" localSheetId="0" hidden="1">EPMMuotoilutaulukko!$B$78:$B$131</definedName>
    <definedName name="MemberFirstDataCalculated" localSheetId="0" hidden="1">EPMMuotoilutaulukko!$F$84</definedName>
    <definedName name="MemberFirstDataChanged" localSheetId="0" hidden="1">EPMMuotoilutaulukko!$F$93</definedName>
    <definedName name="MemberFirstDataCustom" localSheetId="0" hidden="1">EPMMuotoilutaulukko!$F$81</definedName>
    <definedName name="MemberFirstDataInputable" localSheetId="0" hidden="1">EPMMuotoilutaulukko!$F$87</definedName>
    <definedName name="MemberFirstDataItem_1" localSheetId="0" hidden="1">EPMMuotoilutaulukko!$F$98</definedName>
    <definedName name="MemberFirstDataItem_10" localSheetId="0" hidden="1">EPMMuotoilutaulukko!$F$125</definedName>
    <definedName name="MemberFirstDataItem_11" localSheetId="0" hidden="1">EPMMuotoilutaulukko!$F$128</definedName>
    <definedName name="MemberFirstDataItem_2" localSheetId="0" hidden="1">EPMMuotoilutaulukko!$F$101</definedName>
    <definedName name="MemberFirstDataItem_3" localSheetId="0" hidden="1">EPMMuotoilutaulukko!$F$104</definedName>
    <definedName name="MemberFirstDataItem_4" localSheetId="0" hidden="1">EPMMuotoilutaulukko!$F$107</definedName>
    <definedName name="MemberFirstDataItem_5" localSheetId="0" hidden="1">EPMMuotoilutaulukko!$F$110</definedName>
    <definedName name="MemberFirstDataItem_6" localSheetId="0" hidden="1">EPMMuotoilutaulukko!$F$113</definedName>
    <definedName name="MemberFirstDataItem_7" localSheetId="0" hidden="1">EPMMuotoilutaulukko!$F$116</definedName>
    <definedName name="MemberFirstDataItem_8" localSheetId="0" hidden="1">EPMMuotoilutaulukko!$F$119</definedName>
    <definedName name="MemberFirstDataItem_9" localSheetId="0" hidden="1">EPMMuotoilutaulukko!$F$122</definedName>
    <definedName name="MemberFirstDataLocal" localSheetId="0" hidden="1">EPMMuotoilutaulukko!$F$90</definedName>
    <definedName name="MemberFirstDataUseCalculated" localSheetId="0" hidden="1">EPMMuotoilutaulukko!$H$84</definedName>
    <definedName name="MemberFirstDataUseChanged" localSheetId="0" hidden="1">EPMMuotoilutaulukko!$H$93</definedName>
    <definedName name="MemberFirstDataUseCustom" localSheetId="0" hidden="1">EPMMuotoilutaulukko!$H$81</definedName>
    <definedName name="MemberFirstDataUseInputable" localSheetId="0" hidden="1">EPMMuotoilutaulukko!$H$87</definedName>
    <definedName name="MemberFirstDataUseItem_1" localSheetId="0" hidden="1">EPMMuotoilutaulukko!$H$98</definedName>
    <definedName name="MemberFirstDataUseItem_10" localSheetId="0" hidden="1">EPMMuotoilutaulukko!$H$125</definedName>
    <definedName name="MemberFirstDataUseItem_11" localSheetId="0" hidden="1">EPMMuotoilutaulukko!$H$128</definedName>
    <definedName name="MemberFirstDataUseItem_2" localSheetId="0" hidden="1">EPMMuotoilutaulukko!$H$101</definedName>
    <definedName name="MemberFirstDataUseItem_3" localSheetId="0" hidden="1">EPMMuotoilutaulukko!$H$104</definedName>
    <definedName name="MemberFirstDataUseItem_4" localSheetId="0" hidden="1">EPMMuotoilutaulukko!$H$107</definedName>
    <definedName name="MemberFirstDataUseItem_5" localSheetId="0" hidden="1">EPMMuotoilutaulukko!$H$110</definedName>
    <definedName name="MemberFirstDataUseItem_6" localSheetId="0" hidden="1">EPMMuotoilutaulukko!$H$113</definedName>
    <definedName name="MemberFirstDataUseItem_7" localSheetId="0" hidden="1">EPMMuotoilutaulukko!$H$116</definedName>
    <definedName name="MemberFirstDataUseItem_8" localSheetId="0" hidden="1">EPMMuotoilutaulukko!$H$119</definedName>
    <definedName name="MemberFirstDataUseItem_9" localSheetId="0" hidden="1">EPMMuotoilutaulukko!$H$122</definedName>
    <definedName name="MemberFirstDataUseLocal" localSheetId="0" hidden="1">EPMMuotoilutaulukko!$H$90</definedName>
    <definedName name="MemberFirstHeaderCalculated" localSheetId="0" hidden="1">EPMMuotoilutaulukko!$J$84</definedName>
    <definedName name="MemberFirstHeaderChanged" localSheetId="0" hidden="1">EPMMuotoilutaulukko!$J$93</definedName>
    <definedName name="MemberFirstHeaderCustom" localSheetId="0" hidden="1">EPMMuotoilutaulukko!$J$81</definedName>
    <definedName name="MemberFirstHeaderInputable" localSheetId="0" hidden="1">EPMMuotoilutaulukko!$J$87</definedName>
    <definedName name="MemberFirstHeaderItem_1" localSheetId="0" hidden="1">EPMMuotoilutaulukko!$J$98</definedName>
    <definedName name="MemberFirstHeaderItem_10" localSheetId="0" hidden="1">EPMMuotoilutaulukko!$J$125</definedName>
    <definedName name="MemberFirstHeaderItem_11" localSheetId="0" hidden="1">EPMMuotoilutaulukko!$J$128</definedName>
    <definedName name="MemberFirstHeaderItem_2" localSheetId="0" hidden="1">EPMMuotoilutaulukko!$J$101</definedName>
    <definedName name="MemberFirstHeaderItem_3" localSheetId="0" hidden="1">EPMMuotoilutaulukko!$J$104</definedName>
    <definedName name="MemberFirstHeaderItem_4" localSheetId="0" hidden="1">EPMMuotoilutaulukko!$J$107</definedName>
    <definedName name="MemberFirstHeaderItem_5" localSheetId="0" hidden="1">EPMMuotoilutaulukko!$J$110</definedName>
    <definedName name="MemberFirstHeaderItem_6" localSheetId="0" hidden="1">EPMMuotoilutaulukko!$J$113</definedName>
    <definedName name="MemberFirstHeaderItem_7" localSheetId="0" hidden="1">EPMMuotoilutaulukko!$J$116</definedName>
    <definedName name="MemberFirstHeaderItem_8" localSheetId="0" hidden="1">EPMMuotoilutaulukko!$J$119</definedName>
    <definedName name="MemberFirstHeaderItem_9" localSheetId="0" hidden="1">EPMMuotoilutaulukko!$J$122</definedName>
    <definedName name="MemberFirstHeaderLocal" localSheetId="0" hidden="1">EPMMuotoilutaulukko!$J$90</definedName>
    <definedName name="MemberFirstHeaderUseCalculated" localSheetId="0" hidden="1">EPMMuotoilutaulukko!$L$84</definedName>
    <definedName name="MemberFirstHeaderUseChanged" localSheetId="0" hidden="1">EPMMuotoilutaulukko!$L$93</definedName>
    <definedName name="MemberFirstHeaderUseCustom" localSheetId="0" hidden="1">EPMMuotoilutaulukko!$L$81</definedName>
    <definedName name="MemberFirstHeaderUseInputable" localSheetId="0" hidden="1">EPMMuotoilutaulukko!$L$87</definedName>
    <definedName name="MemberFirstHeaderUseItem_1" localSheetId="0" hidden="1">EPMMuotoilutaulukko!$L$98</definedName>
    <definedName name="MemberFirstHeaderUseItem_10" localSheetId="0" hidden="1">EPMMuotoilutaulukko!$L$125</definedName>
    <definedName name="MemberFirstHeaderUseItem_11" localSheetId="0" hidden="1">EPMMuotoilutaulukko!$L$128</definedName>
    <definedName name="MemberFirstHeaderUseItem_2" localSheetId="0" hidden="1">EPMMuotoilutaulukko!$L$101</definedName>
    <definedName name="MemberFirstHeaderUseItem_3" localSheetId="0" hidden="1">EPMMuotoilutaulukko!$L$104</definedName>
    <definedName name="MemberFirstHeaderUseItem_4" localSheetId="0" hidden="1">EPMMuotoilutaulukko!$L$107</definedName>
    <definedName name="MemberFirstHeaderUseItem_5" localSheetId="0" hidden="1">EPMMuotoilutaulukko!$L$110</definedName>
    <definedName name="MemberFirstHeaderUseItem_6" localSheetId="0" hidden="1">EPMMuotoilutaulukko!$L$113</definedName>
    <definedName name="MemberFirstHeaderUseItem_7" localSheetId="0" hidden="1">EPMMuotoilutaulukko!$L$116</definedName>
    <definedName name="MemberFirstHeaderUseItem_8" localSheetId="0" hidden="1">EPMMuotoilutaulukko!$L$119</definedName>
    <definedName name="MemberFirstHeaderUseItem_9" localSheetId="0" hidden="1">EPMMuotoilutaulukko!$L$122</definedName>
    <definedName name="MemberFirstHeaderUseLocal" localSheetId="0" hidden="1">EPMMuotoilutaulukko!$L$90</definedName>
    <definedName name="MemberSecondBlock" localSheetId="0" hidden="1">EPMMuotoilutaulukko!$B$54:$B$77</definedName>
    <definedName name="MemberSecondDataCalculated" localSheetId="0" hidden="1">EPMMuotoilutaulukko!$F$60</definedName>
    <definedName name="MemberSecondDataChanged" localSheetId="0" hidden="1">EPMMuotoilutaulukko!$F$69</definedName>
    <definedName name="MemberSecondDataCustom" localSheetId="0" hidden="1">EPMMuotoilutaulukko!$F$57</definedName>
    <definedName name="MemberSecondDataInputable" localSheetId="0" hidden="1">EPMMuotoilutaulukko!$F$63</definedName>
    <definedName name="MemberSecondDataItem_1" localSheetId="0" hidden="1">EPMMuotoilutaulukko!$F$74</definedName>
    <definedName name="MemberSecondDataLocal" localSheetId="0" hidden="1">EPMMuotoilutaulukko!$F$66</definedName>
    <definedName name="MemberSecondDataUseCalculated" localSheetId="0" hidden="1">EPMMuotoilutaulukko!$H$60</definedName>
    <definedName name="MemberSecondDataUseChanged" localSheetId="0" hidden="1">EPMMuotoilutaulukko!$H$69</definedName>
    <definedName name="MemberSecondDataUseCustom" localSheetId="0" hidden="1">EPMMuotoilutaulukko!$H$57</definedName>
    <definedName name="MemberSecondDataUseInputable" localSheetId="0" hidden="1">EPMMuotoilutaulukko!$H$63</definedName>
    <definedName name="MemberSecondDataUseItem_1" localSheetId="0" hidden="1">EPMMuotoilutaulukko!$H$74</definedName>
    <definedName name="MemberSecondDataUseLocal" localSheetId="0" hidden="1">EPMMuotoilutaulukko!$H$66</definedName>
    <definedName name="MemberSecondHeaderCalculated" localSheetId="0" hidden="1">EPMMuotoilutaulukko!$J$60</definedName>
    <definedName name="MemberSecondHeaderChanged" localSheetId="0" hidden="1">EPMMuotoilutaulukko!$J$69</definedName>
    <definedName name="MemberSecondHeaderCustom" localSheetId="0" hidden="1">EPMMuotoilutaulukko!$J$57</definedName>
    <definedName name="MemberSecondHeaderInputable" localSheetId="0" hidden="1">EPMMuotoilutaulukko!$J$63</definedName>
    <definedName name="MemberSecondHeaderItem_1" localSheetId="0" hidden="1">EPMMuotoilutaulukko!$J$74</definedName>
    <definedName name="MemberSecondHeaderLocal" localSheetId="0" hidden="1">EPMMuotoilutaulukko!$J$66</definedName>
    <definedName name="MemberSecondHeaderUseCalculated" localSheetId="0" hidden="1">EPMMuotoilutaulukko!$L$60</definedName>
    <definedName name="MemberSecondHeaderUseChanged" localSheetId="0" hidden="1">EPMMuotoilutaulukko!$L$69</definedName>
    <definedName name="MemberSecondHeaderUseCustom" localSheetId="0" hidden="1">EPMMuotoilutaulukko!$L$57</definedName>
    <definedName name="MemberSecondHeaderUseInputable" localSheetId="0" hidden="1">EPMMuotoilutaulukko!$L$63</definedName>
    <definedName name="MemberSecondHeaderUseItem_1" localSheetId="0" hidden="1">EPMMuotoilutaulukko!$L$74</definedName>
    <definedName name="MemberSecondHeaderUseLocal" localSheetId="0" hidden="1">EPMMuotoilutaulukko!$L$66</definedName>
    <definedName name="OddDataFirst" localSheetId="0" hidden="1">EPMMuotoilutaulukko!$F$139</definedName>
    <definedName name="OddDataSecond" localSheetId="0" hidden="1">EPMMuotoilutaulukko!$F$147</definedName>
    <definedName name="OddDataUseFirst" localSheetId="0" hidden="1">EPMMuotoilutaulukko!$H$139</definedName>
    <definedName name="OddDataUseSecond" localSheetId="0" hidden="1">EPMMuotoilutaulukko!$H$147</definedName>
    <definedName name="OddEvenEndBlock" localSheetId="0" hidden="1">EPMMuotoilutaulukko!$B$152</definedName>
    <definedName name="OddEvenFirstBlock" localSheetId="0" hidden="1">EPMMuotoilutaulukko!$B$136:$B$143</definedName>
    <definedName name="OddEvenSecondBlock" localSheetId="0" hidden="1">EPMMuotoilutaulukko!$B$144:$B$151</definedName>
    <definedName name="OddHeaderFirst" localSheetId="0" hidden="1">EPMMuotoilutaulukko!$J$139</definedName>
    <definedName name="OddHeaderSecond" localSheetId="0" hidden="1">EPMMuotoilutaulukko!$J$147</definedName>
    <definedName name="OddHeaderUseFirst" localSheetId="0" hidden="1">EPMMuotoilutaulukko!$L$139</definedName>
    <definedName name="OddHeaderUseSecond" localSheetId="0" hidden="1">EPMMuotoilutaulukko!$L$147</definedName>
    <definedName name="PageHeaderDefaultHeader" localSheetId="0" hidden="1">EPMMuotoilutaulukko!$F$158</definedName>
    <definedName name="PageHeaderDefaultHeaderUse" localSheetId="0" hidden="1">EPMMuotoilutaulukko!$H$158:$L$158</definedName>
    <definedName name="RemoveLevelFirst" localSheetId="0" hidden="1">EPMMuotoilutaulukko!$D$47</definedName>
    <definedName name="RemoveLevelSecond" localSheetId="0" hidden="1">EPMMuotoilutaulukko!$D$26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2" l="1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22" i="2"/>
  <c r="I17" i="2"/>
  <c r="M19" i="2"/>
  <c r="D27" i="2"/>
  <c r="N27" i="2" s="1"/>
  <c r="D39" i="2"/>
  <c r="N39" i="2" s="1"/>
  <c r="D51" i="2"/>
  <c r="N51" i="2" s="1"/>
  <c r="D63" i="2"/>
  <c r="N63" i="2" s="1"/>
  <c r="D28" i="2"/>
  <c r="N28" i="2" s="1"/>
  <c r="D52" i="2"/>
  <c r="N52" i="2" s="1"/>
  <c r="D29" i="2"/>
  <c r="N29" i="2" s="1"/>
  <c r="D53" i="2"/>
  <c r="N53" i="2" s="1"/>
  <c r="G20" i="2"/>
  <c r="D55" i="2"/>
  <c r="N55" i="2" s="1"/>
  <c r="D44" i="2"/>
  <c r="N44" i="2" s="1"/>
  <c r="D57" i="2"/>
  <c r="N57" i="2" s="1"/>
  <c r="J17" i="2"/>
  <c r="N19" i="2"/>
  <c r="D40" i="2"/>
  <c r="N40" i="2" s="1"/>
  <c r="D64" i="2"/>
  <c r="N64" i="2" s="1"/>
  <c r="E20" i="2"/>
  <c r="D41" i="2"/>
  <c r="N41" i="2" s="1"/>
  <c r="D65" i="2"/>
  <c r="N65" i="2" s="1"/>
  <c r="D54" i="2"/>
  <c r="N54" i="2" s="1"/>
  <c r="D66" i="2"/>
  <c r="N66" i="2" s="1"/>
  <c r="D31" i="2"/>
  <c r="N31" i="2" s="1"/>
  <c r="D67" i="2"/>
  <c r="N67" i="2" s="1"/>
  <c r="D56" i="2"/>
  <c r="N56" i="2" s="1"/>
  <c r="D69" i="2"/>
  <c r="N69" i="2" s="1"/>
  <c r="F20" i="2"/>
  <c r="D30" i="2"/>
  <c r="N30" i="2" s="1"/>
  <c r="D42" i="2"/>
  <c r="N42" i="2" s="1"/>
  <c r="F19" i="2"/>
  <c r="H20" i="2"/>
  <c r="D32" i="2"/>
  <c r="N32" i="2" s="1"/>
  <c r="D68" i="2"/>
  <c r="N68" i="2" s="1"/>
  <c r="E18" i="2"/>
  <c r="G19" i="2"/>
  <c r="I20" i="2"/>
  <c r="K21" i="2"/>
  <c r="D33" i="2"/>
  <c r="N33" i="2" s="1"/>
  <c r="D45" i="2"/>
  <c r="N45" i="2" s="1"/>
  <c r="F18" i="2"/>
  <c r="H19" i="2"/>
  <c r="J20" i="2"/>
  <c r="L21" i="2"/>
  <c r="D34" i="2"/>
  <c r="N34" i="2" s="1"/>
  <c r="D46" i="2"/>
  <c r="N46" i="2" s="1"/>
  <c r="D58" i="2"/>
  <c r="N58" i="2" s="1"/>
  <c r="D70" i="2"/>
  <c r="N70" i="2" s="1"/>
  <c r="E17" i="2"/>
  <c r="G18" i="2"/>
  <c r="I19" i="2"/>
  <c r="D35" i="2"/>
  <c r="N35" i="2" s="1"/>
  <c r="D47" i="2"/>
  <c r="N47" i="2" s="1"/>
  <c r="D59" i="2"/>
  <c r="N59" i="2" s="1"/>
  <c r="F17" i="2"/>
  <c r="H18" i="2"/>
  <c r="J19" i="2"/>
  <c r="N21" i="2"/>
  <c r="D36" i="2"/>
  <c r="N36" i="2" s="1"/>
  <c r="D48" i="2"/>
  <c r="N48" i="2" s="1"/>
  <c r="D60" i="2"/>
  <c r="N60" i="2" s="1"/>
  <c r="D72" i="2"/>
  <c r="N72" i="2" s="1"/>
  <c r="D37" i="2"/>
  <c r="N37" i="2" s="1"/>
  <c r="D73" i="2"/>
  <c r="N73" i="2" s="1"/>
  <c r="D62" i="2"/>
  <c r="N62" i="2" s="1"/>
  <c r="D43" i="2"/>
  <c r="N43" i="2" s="1"/>
  <c r="G17" i="2"/>
  <c r="I18" i="2"/>
  <c r="K19" i="2"/>
  <c r="D25" i="2"/>
  <c r="N25" i="2" s="1"/>
  <c r="D49" i="2"/>
  <c r="N49" i="2" s="1"/>
  <c r="D61" i="2"/>
  <c r="N61" i="2" s="1"/>
  <c r="D38" i="2"/>
  <c r="N38" i="2" s="1"/>
  <c r="D50" i="2"/>
  <c r="N50" i="2" s="1"/>
  <c r="E19" i="2"/>
  <c r="D71" i="2"/>
  <c r="N71" i="2" s="1"/>
  <c r="H17" i="2"/>
  <c r="J18" i="2"/>
  <c r="L19" i="2"/>
  <c r="D26" i="2"/>
  <c r="N26" i="2" s="1"/>
  <c r="D78" i="2" l="1"/>
  <c r="N78" i="2" s="1"/>
  <c r="D79" i="2"/>
  <c r="N79" i="2" s="1"/>
  <c r="D80" i="2"/>
  <c r="D76" i="2"/>
  <c r="N76" i="2" s="1"/>
  <c r="D74" i="2"/>
  <c r="N74" i="2" s="1"/>
  <c r="D75" i="2"/>
  <c r="N75" i="2" s="1"/>
  <c r="D77" i="2"/>
  <c r="N77" i="2" s="1"/>
  <c r="N80" i="2" l="1"/>
  <c r="A11" i="2"/>
  <c r="A12" i="2"/>
  <c r="A28" i="2"/>
  <c r="D24" i="3"/>
  <c r="D21" i="3"/>
  <c r="D18" i="3"/>
  <c r="D45" i="3"/>
  <c r="D42" i="3"/>
  <c r="D39" i="3"/>
  <c r="A13" i="2"/>
  <c r="A26" i="2"/>
  <c r="F89" i="2"/>
  <c r="K11" i="2"/>
  <c r="D22" i="2"/>
  <c r="N22" i="2" s="1"/>
  <c r="K13" i="2"/>
  <c r="I10" i="2"/>
  <c r="I21" i="2" s="1"/>
  <c r="D8" i="2"/>
  <c r="F87" i="2"/>
  <c r="M11" i="2"/>
  <c r="J10" i="2"/>
  <c r="J21" i="2" s="1"/>
  <c r="G14" i="2"/>
  <c r="G16" i="2" s="1"/>
  <c r="F88" i="2"/>
  <c r="F86" i="2"/>
  <c r="M14" i="2"/>
  <c r="E10" i="2"/>
  <c r="E21" i="2" s="1"/>
  <c r="K12" i="2"/>
  <c r="G10" i="2"/>
  <c r="G21" i="2" s="1"/>
  <c r="F83" i="2"/>
  <c r="D23" i="2"/>
  <c r="N23" i="2" s="1"/>
  <c r="M12" i="2"/>
  <c r="F84" i="2"/>
  <c r="E14" i="2"/>
  <c r="E16" i="2" s="1"/>
  <c r="J14" i="2"/>
  <c r="J16" i="2" s="1"/>
  <c r="F85" i="2"/>
  <c r="H14" i="2"/>
  <c r="H16" i="2" s="1"/>
  <c r="H10" i="2"/>
  <c r="H21" i="2" s="1"/>
  <c r="K14" i="2"/>
  <c r="F14" i="2"/>
  <c r="F16" i="2" s="1"/>
  <c r="M13" i="2"/>
  <c r="D24" i="2"/>
  <c r="N24" i="2" s="1"/>
  <c r="F10" i="2"/>
  <c r="F21" i="2" s="1"/>
  <c r="M10" i="2"/>
  <c r="M21" i="2" s="1"/>
  <c r="I14" i="2"/>
  <c r="I16" i="2" s="1"/>
  <c r="L20" i="2"/>
  <c r="K20" i="2"/>
  <c r="L17" i="2"/>
  <c r="K17" i="2"/>
  <c r="N20" i="2"/>
  <c r="M20" i="2"/>
  <c r="N16" i="2"/>
  <c r="M16" i="2"/>
  <c r="L18" i="2"/>
  <c r="K18" i="2"/>
  <c r="N18" i="2"/>
  <c r="M18" i="2"/>
  <c r="L16" i="2"/>
  <c r="K16" i="2"/>
  <c r="N17" i="2"/>
  <c r="M17" i="2"/>
  <c r="K8" i="2" l="1"/>
  <c r="M8" i="2"/>
  <c r="F8" i="2"/>
  <c r="H8" i="2"/>
  <c r="G8" i="2"/>
  <c r="E8" i="2"/>
  <c r="I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Tommi Lehtonen</author>
    <author>Antti Häyrinen</author>
  </authors>
  <commentList>
    <comment ref="D74" authorId="0" shapeId="0" xr:uid="{00000000-0006-0000-0000-000001000000}">
      <text>
        <r>
          <rPr>
            <sz val="9"/>
            <color indexed="81"/>
            <rFont val="Tahoma"/>
            <family val="2"/>
          </rPr>
          <t>#NEW_LOCALMEMBER|LocalMember:ENNUSTE_SYOTTO</t>
        </r>
      </text>
    </comment>
    <comment ref="D98" authorId="1" shapeId="0" xr:uid="{00000000-0006-0000-0000-000002000000}">
      <text>
        <r>
          <rPr>
            <sz val="9"/>
            <color indexed="81"/>
            <rFont val="Tahoma"/>
            <family val="2"/>
          </rPr>
          <t>#NEW_MEMBER|Member:[TILI].[PARENTH1].[10003A]</t>
        </r>
      </text>
    </comment>
    <comment ref="D101" authorId="1" shapeId="0" xr:uid="{00000000-0006-0000-0000-000003000000}">
      <text>
        <r>
          <rPr>
            <sz val="9"/>
            <color indexed="81"/>
            <rFont val="Tahoma"/>
            <family val="2"/>
          </rPr>
          <t>#NEW_MEMBER|Member:[TILI].[PARENTH1].[10004A]</t>
        </r>
      </text>
    </comment>
    <comment ref="D104" authorId="1" shapeId="0" xr:uid="{00000000-0006-0000-0000-000004000000}">
      <text>
        <r>
          <rPr>
            <sz val="9"/>
            <color indexed="81"/>
            <rFont val="Tahoma"/>
            <family val="2"/>
          </rPr>
          <t>#NEW_MEMBER|Member:[TILI].[PARENTH1].[10001A]</t>
        </r>
      </text>
    </comment>
    <comment ref="D107" authorId="0" shapeId="0" xr:uid="{00000000-0006-0000-0000-000005000000}">
      <text>
        <r>
          <rPr>
            <sz val="9"/>
            <color indexed="81"/>
            <rFont val="Tahoma"/>
            <family val="2"/>
          </rPr>
          <t>#NEW_MULTIPLECRITERIA||#NEW_LOCALMEMBER|LocalMember:VALI_1||#NEW_LOCALMEMBER|LocalMember:VALI_2||#NEW_LOCALMEMBER|LocalMember:VALI_3||#NEW_LOCALMEMBER|LocalMember:VALI_4||#NEW_LOCALMEMBER|LocalMember:VALI_5||#NEW_LOCALMEMBER|LocalMember:VALI_6||#NEW_LOCALMEMBER|LocalMember:VALI_7</t>
        </r>
      </text>
    </comment>
    <comment ref="D110" authorId="0" shapeId="0" xr:uid="{00000000-0006-0000-0000-000006000000}">
      <text>
        <r>
          <rPr>
            <sz val="9"/>
            <color indexed="81"/>
            <rFont val="Tahoma"/>
            <family val="2"/>
          </rPr>
          <t>#NEW_MULTIPLECRITERIA||#NEW_LOCALMEMBER|LocalMember:ENNUSTE_SYOTTO||#NEW_MEMBER|Member:[TILI].[PARENTH1].[10003A]</t>
        </r>
      </text>
    </comment>
    <comment ref="D113" authorId="0" shapeId="0" xr:uid="{00000000-0006-0000-0000-000007000000}">
      <text>
        <r>
          <rPr>
            <sz val="9"/>
            <color indexed="81"/>
            <rFont val="Tahoma"/>
            <family val="2"/>
          </rPr>
          <t>#NEW_LOCALMEMBER|LocalMember:VUOSIKATE</t>
        </r>
      </text>
    </comment>
    <comment ref="D116" authorId="0" shapeId="0" xr:uid="{00000000-0006-0000-0000-000008000000}">
      <text>
        <r>
          <rPr>
            <sz val="9"/>
            <color indexed="81"/>
            <rFont val="Tahoma"/>
            <family val="2"/>
          </rPr>
          <t>#NEW_LOCALMEMBER|LocalMember:TILIKAUDEN_TULOS</t>
        </r>
      </text>
    </comment>
    <comment ref="D119" authorId="0" shapeId="0" xr:uid="{00000000-0006-0000-0000-000009000000}">
      <text>
        <r>
          <rPr>
            <sz val="9"/>
            <color indexed="81"/>
            <rFont val="Tahoma"/>
            <family val="2"/>
          </rPr>
          <t>#NEW_LOCALMEMBER|LocalMember:TILI_YLI_ALI</t>
        </r>
      </text>
    </comment>
    <comment ref="D122" authorId="0" shapeId="0" xr:uid="{00000000-0006-0000-0000-00000A000000}">
      <text>
        <r>
          <rPr>
            <sz val="9"/>
            <color indexed="81"/>
            <rFont val="Tahoma"/>
            <family val="2"/>
          </rPr>
          <t>#NEW_MULTIPLECRITERIA||#NEW_PROPERTY|Dimension:TILI|Hierarchy:|Condition:LUKITTU_KT|Operator:Equals|Value:Y|HighValue:AIKA||#NEW_MEMBER|Member:[TYYPPI].[PARENTH1].[TOT_ENN]</t>
        </r>
      </text>
    </comment>
    <comment ref="D125" authorId="0" shapeId="0" xr:uid="{00000000-0006-0000-0000-00000B000000}">
      <text>
        <r>
          <rPr>
            <sz val="9"/>
            <color indexed="81"/>
            <rFont val="Tahoma"/>
            <family val="2"/>
          </rPr>
          <t>#NEW_MULTIPLECRITERIA||#NEW_PROPERTY|Dimension:TILI|Hierarchy:|Condition:SIVUK_LASK|Operator:Equals|Value:x|HighValue:AIKA||#NEW_PROPERTY|Dimension:TYYPPI|Hierarchy:|Condition:47932f46-b7b1-4207-b693-d9f7a18aaaed|Operator:Equals|Value:TOT_ENN|HighValue:AIKA</t>
        </r>
      </text>
    </comment>
    <comment ref="D128" authorId="0" shapeId="0" xr:uid="{00000000-0006-0000-0000-00000C000000}">
      <text>
        <r>
          <rPr>
            <sz val="9"/>
            <color indexed="81"/>
            <rFont val="Tahoma"/>
            <family val="2"/>
          </rPr>
          <t>#NEW_MULTIPLECRITERIA||#NEW_LOCALMEMBER|LocalMember:ERO||#NEW_PROPERTY|Dimension:TILI|Hierarchy:|Condition:SIVUK_LASK|Operator:Equals|Value:x|HighValue:AIKA||#NEW_MEMBER|Member:[TYYPPI].[PARENTH1].[TOT_ENN]</t>
        </r>
      </text>
    </comment>
  </commentList>
</comments>
</file>

<file path=xl/sharedStrings.xml><?xml version="1.0" encoding="utf-8"?>
<sst xmlns="http://schemas.openxmlformats.org/spreadsheetml/2006/main" count="257" uniqueCount="66">
  <si>
    <t>V_TOT</t>
  </si>
  <si>
    <t>P_YHT - P_YHT</t>
  </si>
  <si>
    <t>TOIM_YHT</t>
  </si>
  <si>
    <t>EPM-muotoilutaulukko</t>
  </si>
  <si>
    <t>Huomautus: Alaosan muotoiluasetukset ohittavat yläosan muotoiluasetukset ristiriitatilanteessa.</t>
  </si>
  <si>
    <t>Hierarkiatason muotoilu</t>
  </si>
  <si>
    <t>Tiedot</t>
  </si>
  <si>
    <t>Käytä</t>
  </si>
  <si>
    <t>Ylätunniste</t>
  </si>
  <si>
    <t>Rivi</t>
  </si>
  <si>
    <t>Oletusmuoto</t>
  </si>
  <si>
    <t>10 000</t>
  </si>
  <si>
    <t>All</t>
  </si>
  <si>
    <t>Otsikko</t>
  </si>
  <si>
    <t>Perustason muoto</t>
  </si>
  <si>
    <t>Tietyn tason muotoilu:</t>
  </si>
  <si>
    <t>Sarake</t>
  </si>
  <si>
    <t>Ulottuvuuden jäsenen/ominaisuuden muotoilu</t>
  </si>
  <si>
    <t>Mukautetun jäsenen oletusmuoto</t>
  </si>
  <si>
    <t>Lasketun jäsenen oletusmuoto</t>
  </si>
  <si>
    <t>Syötettävän jäsenen oletusmuoto</t>
  </si>
  <si>
    <t>Paikallisen jäsenen oletusmuoto</t>
  </si>
  <si>
    <t>Muutetun jäsenen oletusmuoto</t>
  </si>
  <si>
    <t>Tietyn jäsenen/ominaisuuden muotoilu:</t>
  </si>
  <si>
    <t>Rivien ja sarakkeiden vuorovärisyys</t>
  </si>
  <si>
    <t>Parittomien muotoilu</t>
  </si>
  <si>
    <t>Parillisten muotoilu</t>
  </si>
  <si>
    <t>Sivuakselin muotoilu</t>
  </si>
  <si>
    <t>Tietyn ulottuvuuden muotoilu:</t>
  </si>
  <si>
    <t>Ohje</t>
  </si>
  <si>
    <t>Muotoilu ja "Käytä"-sarake:</t>
  </si>
  <si>
    <t>Sisempi tai ulompi ulottuvuus</t>
  </si>
  <si>
    <t xml:space="preserve">Määritä "1000"- ja "Otsikko"-soluissa haluamasi muoto käyttämällä Microsoft Office Excelin normaaleja solunmuotoilutoimintoja._x000D_
Oletusarvoisesti kaikkia muotoiluasetuksia käytetään ja "Käytä"-sarakkeessa on arvo "KAIKKI"._x000D_
_x000D_
Voit sen jälkeen valita, mitä määritetyn muodon asetuksia haluat käyttää, tai määrittää lisäasetuksia. Kaksoisnapsauta tällöin "Käytä"-solua ja määritä muotoiluasetukset avautuvassa valintaikkunassa tai kirjoita muotoiluasetukset suoraan "Käytä"-soluun käyttäen tiettyä syntaksia, esimerkiksi (FontBold = Y) | (FontSize = 18)._x000D_
		</t>
  </si>
  <si>
    <t>Etusija rivillä tai sarakkeella</t>
  </si>
  <si>
    <t>Näiden asetusten avulla voit määrittää, mitä määritetyistä rivi- tai sarakemuodoista käytetään ensin ristiriitatilanteissa. Kun napsautat "Etusija sarakkeella" -asetusta, "Sarake"-osa näkyy muotoiluosassa ensin ja "Rivi"-osa näkyy toisena, ja järjestelmä käyttää etusijasääntöjä.</t>
  </si>
  <si>
    <t>Jos rivi- tai sarakeakseli sisältää useamman kuin yhden ulottuvuuden, voit määrittää ulottuvuuden, jossa määritettyä muotoa käytetään. "Sisempi ulottuvuus" on akselin viimeinen ulottuvuus ja "Ulompi ulottuvuus" on akselin ensimmäinen ulottuvuus.</t>
  </si>
  <si>
    <t>Version_1_1</t>
  </si>
  <si>
    <t>All | Border | Font | Pattern | Lock</t>
  </si>
  <si>
    <t xml:space="preserve">All | Border | Font | Pattern </t>
  </si>
  <si>
    <t>TOIMINTATUOTOT</t>
  </si>
  <si>
    <t>TOIMINTAKULUT</t>
  </si>
  <si>
    <t>TOIMINTAKATE</t>
  </si>
  <si>
    <t>Kumulatiivinen toteuma</t>
  </si>
  <si>
    <t>ENNUSTE_SYOTTO</t>
  </si>
  <si>
    <t>AIKA</t>
  </si>
  <si>
    <t>ORGANISAATIO</t>
  </si>
  <si>
    <t>VERSIO</t>
  </si>
  <si>
    <t>KUMPPANI</t>
  </si>
  <si>
    <t>PROJEKTI</t>
  </si>
  <si>
    <t>TOIMINTOALUE</t>
  </si>
  <si>
    <t>YRITYS</t>
  </si>
  <si>
    <t>Ero</t>
  </si>
  <si>
    <t>VALI_1||VALI_2||VALI_3||VALI_4||VALI_5||VALI_6||VALI_7</t>
  </si>
  <si>
    <t>ENNUSTE_SYOTTO||TOIMINTATUOTOT</t>
  </si>
  <si>
    <t>Content</t>
  </si>
  <si>
    <t>=SUM(L23:L28)</t>
  </si>
  <si>
    <t>None</t>
  </si>
  <si>
    <t>VUOSIKATE</t>
  </si>
  <si>
    <t>TILIKAUDEN_TULOS</t>
  </si>
  <si>
    <t>TILI_YLI_ALI</t>
  </si>
  <si>
    <t>2021.vuosi_syotto</t>
  </si>
  <si>
    <t>Oikaistu toteuma</t>
  </si>
  <si>
    <t>"</t>
  </si>
  <si>
    <t>TILI.LUKITTU_KT Equals Y ||Toteutunut ennuste</t>
  </si>
  <si>
    <t xml:space="preserve">TILI.SIVUK_LASK Equals x ||TYYPPI.ID Equals TOT_ENN </t>
  </si>
  <si>
    <t>ERO||TILI.SIVUK_LASK Equals x ||Toteutunut ennuste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</si>
</sst>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4"/>
      <color rgb="FFFFA500"/>
      <name val="Arial"/>
      <family val="2"/>
    </font>
    <font>
      <b/>
      <sz val="10"/>
      <color theme="1"/>
      <name val="Arial"/>
      <family val="2"/>
    </font>
    <font>
      <b/>
      <sz val="16"/>
      <color rgb="FFFFFFFF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FFFF"/>
      <name val="Arial"/>
      <family val="2"/>
    </font>
    <font>
      <sz val="10"/>
      <name val="Arial"/>
      <family val="2"/>
    </font>
    <font>
      <sz val="8"/>
      <color rgb="FF000000"/>
      <name val="Segoe UI"/>
      <family val="2"/>
    </font>
    <font>
      <sz val="11"/>
      <color rgb="FF000000"/>
      <name val="Calibri"/>
      <family val="2"/>
    </font>
    <font>
      <i/>
      <sz val="10"/>
      <color theme="1"/>
      <name val="Arial"/>
      <family val="2"/>
    </font>
    <font>
      <sz val="9"/>
      <color indexed="81"/>
      <name val="Tahoma"/>
      <family val="2"/>
    </font>
    <font>
      <sz val="11"/>
      <color theme="0"/>
      <name val="Arial"/>
      <family val="2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CAFDE"/>
        <bgColor indexed="64"/>
      </patternFill>
    </fill>
    <fill>
      <patternFill patternType="solid">
        <fgColor rgb="FFBFBFBF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Fill="1"/>
    <xf numFmtId="0" fontId="0" fillId="2" borderId="0" xfId="0" applyFont="1" applyFill="1" applyAlignment="1" applyProtection="1">
      <alignment horizontal="right"/>
    </xf>
    <xf numFmtId="0" fontId="0" fillId="3" borderId="0" xfId="0" applyFill="1"/>
    <xf numFmtId="0" fontId="0" fillId="4" borderId="0" xfId="0" applyNumberFormat="1" applyFill="1"/>
    <xf numFmtId="0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 applyProtection="1">
      <alignment horizontal="left" indent="10"/>
      <protection locked="0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6" borderId="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1" borderId="4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6" borderId="22" xfId="0" applyFont="1" applyFill="1" applyBorder="1" applyAlignment="1">
      <alignment horizontal="center" vertical="center"/>
    </xf>
    <xf numFmtId="0" fontId="2" fillId="1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>
      <alignment horizontal="center"/>
    </xf>
    <xf numFmtId="0" fontId="8" fillId="0" borderId="0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2"/>
    </xf>
    <xf numFmtId="0" fontId="8" fillId="0" borderId="0" xfId="0" applyFont="1" applyBorder="1" applyAlignment="1">
      <alignment horizontal="left" vertical="center" indent="3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1" borderId="26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8" borderId="3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10" fillId="0" borderId="13" xfId="0" applyFont="1" applyBorder="1"/>
    <xf numFmtId="0" fontId="9" fillId="0" borderId="13" xfId="0" applyFont="1" applyBorder="1" applyAlignment="1">
      <alignment horizontal="left" vertical="center"/>
    </xf>
    <xf numFmtId="0" fontId="9" fillId="0" borderId="13" xfId="0" applyFont="1" applyBorder="1" applyAlignment="1" applyProtection="1">
      <alignment horizontal="left" vertical="center"/>
      <protection locked="0"/>
    </xf>
    <xf numFmtId="0" fontId="10" fillId="0" borderId="9" xfId="0" applyFont="1" applyBorder="1"/>
    <xf numFmtId="0" fontId="11" fillId="0" borderId="0" xfId="0" applyFont="1" applyAlignment="1">
      <alignment horizont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>
      <alignment horizontal="left" vertical="center"/>
    </xf>
    <xf numFmtId="0" fontId="15" fillId="0" borderId="0" xfId="0" quotePrefix="1" applyFont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3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9" borderId="0" xfId="0" applyFont="1" applyFill="1" applyBorder="1" applyAlignment="1" applyProtection="1">
      <alignment horizontal="right" vertical="center"/>
    </xf>
    <xf numFmtId="0" fontId="2" fillId="0" borderId="13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2" fillId="0" borderId="13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horizont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 applyProtection="1">
      <alignment horizontal="right"/>
    </xf>
    <xf numFmtId="3" fontId="5" fillId="10" borderId="0" xfId="0" applyNumberFormat="1" applyFont="1" applyFill="1" applyAlignment="1" applyProtection="1">
      <alignment horizontal="right" vertical="center"/>
      <protection locked="0"/>
    </xf>
    <xf numFmtId="3" fontId="5" fillId="10" borderId="0" xfId="0" applyNumberFormat="1" applyFont="1" applyFill="1" applyAlignment="1" applyProtection="1">
      <alignment horizontal="right" vertical="center"/>
    </xf>
    <xf numFmtId="0" fontId="17" fillId="2" borderId="0" xfId="0" applyFont="1" applyFill="1" applyBorder="1" applyAlignment="1" applyProtection="1">
      <alignment horizontal="right" vertical="center"/>
      <protection locked="0"/>
    </xf>
    <xf numFmtId="3" fontId="17" fillId="2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quotePrefix="1" applyFont="1" applyFill="1" applyBorder="1" applyAlignment="1" applyProtection="1">
      <alignment horizontal="right" vertical="center"/>
      <protection locked="0"/>
    </xf>
    <xf numFmtId="0" fontId="2" fillId="0" borderId="13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horizontal="center"/>
    </xf>
    <xf numFmtId="0" fontId="2" fillId="0" borderId="2" xfId="0" applyFont="1" applyBorder="1" applyAlignment="1" applyProtection="1">
      <alignment horizontal="left" vertical="center"/>
      <protection locked="0"/>
    </xf>
    <xf numFmtId="3" fontId="3" fillId="10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 indent="5"/>
      <protection locked="0"/>
    </xf>
    <xf numFmtId="3" fontId="18" fillId="0" borderId="0" xfId="0" applyNumberFormat="1" applyFont="1" applyFill="1" applyBorder="1" applyAlignment="1" applyProtection="1">
      <alignment horizontal="right" vertical="center"/>
      <protection locked="0"/>
    </xf>
    <xf numFmtId="3" fontId="18" fillId="0" borderId="0" xfId="0" applyNumberFormat="1" applyFont="1" applyFill="1" applyBorder="1" applyAlignment="1" applyProtection="1">
      <alignment horizontal="right" vertical="center"/>
    </xf>
    <xf numFmtId="3" fontId="18" fillId="9" borderId="3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ill="1"/>
    <xf numFmtId="0" fontId="0" fillId="2" borderId="0" xfId="0" applyNumberFormat="1" applyFill="1"/>
    <xf numFmtId="3" fontId="1" fillId="10" borderId="0" xfId="0" applyNumberFormat="1" applyFont="1" applyFill="1" applyAlignment="1" applyProtection="1">
      <alignment horizontal="left" vertical="center"/>
    </xf>
    <xf numFmtId="3" fontId="1" fillId="10" borderId="0" xfId="0" applyNumberFormat="1" applyFont="1" applyFill="1" applyAlignment="1" applyProtection="1">
      <alignment horizontal="right" vertical="center"/>
    </xf>
    <xf numFmtId="3" fontId="1" fillId="10" borderId="0" xfId="0" applyNumberFormat="1" applyFont="1" applyFill="1" applyAlignment="1" applyProtection="1">
      <alignment horizontal="left" vertical="center"/>
      <protection locked="0"/>
    </xf>
    <xf numFmtId="3" fontId="19" fillId="10" borderId="0" xfId="0" applyNumberFormat="1" applyFont="1" applyFill="1" applyAlignment="1" applyProtection="1">
      <alignment horizontal="left" vertical="center" indent="3"/>
    </xf>
    <xf numFmtId="3" fontId="19" fillId="10" borderId="0" xfId="0" applyNumberFormat="1" applyFont="1" applyFill="1" applyAlignment="1" applyProtection="1">
      <alignment horizontal="left" vertical="center" indent="4"/>
    </xf>
    <xf numFmtId="0" fontId="1" fillId="0" borderId="0" xfId="0" applyFont="1" applyFill="1" applyBorder="1" applyAlignment="1" applyProtection="1">
      <alignment horizontal="left" vertical="center"/>
      <protection locked="0"/>
    </xf>
    <xf numFmtId="3" fontId="18" fillId="9" borderId="3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Protection="1"/>
    <xf numFmtId="3" fontId="19" fillId="10" borderId="0" xfId="0" applyNumberFormat="1" applyFont="1" applyFill="1" applyAlignment="1" applyProtection="1">
      <alignment horizontal="left" vertical="center"/>
    </xf>
    <xf numFmtId="0" fontId="0" fillId="4" borderId="0" xfId="0" applyFill="1"/>
    <xf numFmtId="3" fontId="20" fillId="2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quotePrefix="1"/>
    <xf numFmtId="0" fontId="2" fillId="0" borderId="13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horizontal="center"/>
    </xf>
    <xf numFmtId="0" fontId="2" fillId="0" borderId="2" xfId="0" applyFont="1" applyBorder="1" applyAlignment="1" applyProtection="1">
      <alignment horizontal="left" vertical="center"/>
      <protection locked="0"/>
    </xf>
    <xf numFmtId="3" fontId="21" fillId="11" borderId="3" xfId="0" applyNumberFormat="1" applyFont="1" applyFill="1" applyBorder="1" applyAlignment="1" applyProtection="1">
      <alignment horizontal="right" vertical="center"/>
      <protection locked="0"/>
    </xf>
    <xf numFmtId="3" fontId="18" fillId="2" borderId="0" xfId="0" applyNumberFormat="1" applyFont="1" applyFill="1" applyBorder="1" applyAlignment="1" applyProtection="1">
      <alignment horizontal="right" vertical="center"/>
    </xf>
    <xf numFmtId="0" fontId="2" fillId="0" borderId="13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horizontal="center"/>
    </xf>
    <xf numFmtId="0" fontId="2" fillId="0" borderId="2" xfId="0" applyFont="1" applyBorder="1" applyAlignment="1" applyProtection="1">
      <alignment horizontal="left" vertical="center"/>
      <protection locked="0"/>
    </xf>
    <xf numFmtId="3" fontId="18" fillId="2" borderId="0" xfId="0" applyNumberFormat="1" applyFont="1" applyFill="1" applyBorder="1" applyAlignment="1" applyProtection="1">
      <alignment horizontal="right" vertical="center"/>
      <protection locked="0"/>
    </xf>
    <xf numFmtId="3" fontId="1" fillId="10" borderId="0" xfId="0" applyNumberFormat="1" applyFont="1" applyFill="1" applyAlignment="1" applyProtection="1">
      <alignment horizontal="right" vertical="center" indent="2"/>
    </xf>
    <xf numFmtId="3" fontId="1" fillId="10" borderId="0" xfId="0" applyNumberFormat="1" applyFont="1" applyFill="1" applyAlignment="1" applyProtection="1">
      <alignment horizontal="right" vertical="center" indent="1"/>
    </xf>
    <xf numFmtId="0" fontId="4" fillId="0" borderId="0" xfId="0" applyFont="1" applyAlignment="1" applyProtection="1">
      <alignment horizontal="center" vertical="center"/>
      <protection locked="0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6" borderId="7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7" fillId="7" borderId="19" xfId="0" applyFont="1" applyFill="1" applyBorder="1" applyAlignment="1" applyProtection="1">
      <alignment horizontal="center" vertical="center"/>
      <protection hidden="1"/>
    </xf>
    <xf numFmtId="0" fontId="7" fillId="7" borderId="21" xfId="0" applyFont="1" applyFill="1" applyBorder="1" applyAlignment="1" applyProtection="1">
      <alignment horizontal="center" vertical="center"/>
      <protection hidden="1"/>
    </xf>
    <xf numFmtId="0" fontId="7" fillId="7" borderId="24" xfId="0" applyFont="1" applyFill="1" applyBorder="1" applyAlignment="1" applyProtection="1">
      <alignment horizontal="center" vertical="center"/>
      <protection hidden="1"/>
    </xf>
    <xf numFmtId="0" fontId="5" fillId="0" borderId="0" xfId="0" applyFont="1" applyBorder="1" applyAlignment="1">
      <alignment horizontal="left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7" fillId="7" borderId="29" xfId="0" applyFont="1" applyFill="1" applyBorder="1" applyAlignment="1" applyProtection="1">
      <alignment horizontal="center" vertical="center"/>
      <protection hidden="1"/>
    </xf>
    <xf numFmtId="0" fontId="2" fillId="7" borderId="13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>
      <alignment horizontal="center"/>
    </xf>
    <xf numFmtId="0" fontId="6" fillId="5" borderId="3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0" fillId="0" borderId="13" xfId="0" applyFont="1" applyBorder="1" applyAlignment="1" applyProtection="1">
      <alignment horizontal="left" vertical="top" wrapText="1"/>
      <protection locked="0"/>
    </xf>
    <xf numFmtId="0" fontId="7" fillId="7" borderId="35" xfId="0" applyFont="1" applyFill="1" applyBorder="1" applyAlignment="1" applyProtection="1">
      <alignment horizontal="center" vertical="center"/>
      <protection hidden="1"/>
    </xf>
  </cellXfs>
  <cellStyles count="5">
    <cellStyle name="Comma 2" xfId="1" xr:uid="{00000000-0005-0000-0000-000000000000}"/>
    <cellStyle name="Normaali" xfId="0" builtinId="0"/>
    <cellStyle name="Normal 2" xfId="2" xr:uid="{00000000-0005-0000-0000-000002000000}"/>
    <cellStyle name="Normal 3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Button" lockText="1"/>
</file>

<file path=xl/ctrlProps/ctrlProp101.xml><?xml version="1.0" encoding="utf-8"?>
<formControlPr xmlns="http://schemas.microsoft.com/office/spreadsheetml/2009/9/main" objectType="CheckBox" fmlaLink="$A$27" lockText="1"/>
</file>

<file path=xl/ctrlProps/ctrlProp102.xml><?xml version="1.0" encoding="utf-8"?>
<formControlPr xmlns="http://schemas.microsoft.com/office/spreadsheetml/2009/9/main" objectType="CheckBox" fmlaLink="$A$15" lockText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Label" lockText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firstButton="1" lockText="1" noThreeD="1"/>
</file>

<file path=xl/ctrlProps/ctrlProp20.xml><?xml version="1.0" encoding="utf-8"?>
<formControlPr xmlns="http://schemas.microsoft.com/office/spreadsheetml/2009/9/main" objectType="Radio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checked="Checked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Radio" firstButton="1" lockText="1" noThreeD="1"/>
</file>

<file path=xl/ctrlProps/ctrlProp45.xml><?xml version="1.0" encoding="utf-8"?>
<formControlPr xmlns="http://schemas.microsoft.com/office/spreadsheetml/2009/9/main" objectType="Radio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Radio" checked="Checked" firstButton="1" fmlaLink="AA1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 lockText="1"/>
</file>

<file path=xl/ctrlProps/ctrlProp62.xml><?xml version="1.0" encoding="utf-8"?>
<formControlPr xmlns="http://schemas.microsoft.com/office/spreadsheetml/2009/9/main" objectType="Button" lockText="1"/>
</file>

<file path=xl/ctrlProps/ctrlProp63.xml><?xml version="1.0" encoding="utf-8"?>
<formControlPr xmlns="http://schemas.microsoft.com/office/spreadsheetml/2009/9/main" objectType="Button" lockText="1"/>
</file>

<file path=xl/ctrlProps/ctrlProp64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Button" lockText="1"/>
</file>

<file path=xl/ctrlProps/ctrlProp66.xml><?xml version="1.0" encoding="utf-8"?>
<formControlPr xmlns="http://schemas.microsoft.com/office/spreadsheetml/2009/9/main" objectType="Button" lockText="1"/>
</file>

<file path=xl/ctrlProps/ctrlProp67.xml><?xml version="1.0" encoding="utf-8"?>
<formControlPr xmlns="http://schemas.microsoft.com/office/spreadsheetml/2009/9/main" objectType="Button" lockText="1"/>
</file>

<file path=xl/ctrlProps/ctrlProp68.xml><?xml version="1.0" encoding="utf-8"?>
<formControlPr xmlns="http://schemas.microsoft.com/office/spreadsheetml/2009/9/main" objectType="Button" lockText="1"/>
</file>

<file path=xl/ctrlProps/ctrlProp69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CheckBox" fmlaLink="AB1" lockText="1" noThreeD="1"/>
</file>

<file path=xl/ctrlProps/ctrlProp70.xml><?xml version="1.0" encoding="utf-8"?>
<formControlPr xmlns="http://schemas.microsoft.com/office/spreadsheetml/2009/9/main" objectType="Button" lockText="1"/>
</file>

<file path=xl/ctrlProps/ctrlProp71.xml><?xml version="1.0" encoding="utf-8"?>
<formControlPr xmlns="http://schemas.microsoft.com/office/spreadsheetml/2009/9/main" objectType="Button" lockText="1"/>
</file>

<file path=xl/ctrlProps/ctrlProp72.xml><?xml version="1.0" encoding="utf-8"?>
<formControlPr xmlns="http://schemas.microsoft.com/office/spreadsheetml/2009/9/main" objectType="Button" lockText="1"/>
</file>

<file path=xl/ctrlProps/ctrlProp73.xml><?xml version="1.0" encoding="utf-8"?>
<formControlPr xmlns="http://schemas.microsoft.com/office/spreadsheetml/2009/9/main" objectType="Button" lockText="1"/>
</file>

<file path=xl/ctrlProps/ctrlProp74.xml><?xml version="1.0" encoding="utf-8"?>
<formControlPr xmlns="http://schemas.microsoft.com/office/spreadsheetml/2009/9/main" objectType="Button" lockText="1"/>
</file>

<file path=xl/ctrlProps/ctrlProp75.xml><?xml version="1.0" encoding="utf-8"?>
<formControlPr xmlns="http://schemas.microsoft.com/office/spreadsheetml/2009/9/main" objectType="Button" lockText="1"/>
</file>

<file path=xl/ctrlProps/ctrlProp76.xml><?xml version="1.0" encoding="utf-8"?>
<formControlPr xmlns="http://schemas.microsoft.com/office/spreadsheetml/2009/9/main" objectType="Button" lockText="1"/>
</file>

<file path=xl/ctrlProps/ctrlProp77.xml><?xml version="1.0" encoding="utf-8"?>
<formControlPr xmlns="http://schemas.microsoft.com/office/spreadsheetml/2009/9/main" objectType="Button" lockText="1"/>
</file>

<file path=xl/ctrlProps/ctrlProp78.xml><?xml version="1.0" encoding="utf-8"?>
<formControlPr xmlns="http://schemas.microsoft.com/office/spreadsheetml/2009/9/main" objectType="Button" lockText="1"/>
</file>

<file path=xl/ctrlProps/ctrlProp79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Label" lockText="1"/>
</file>

<file path=xl/ctrlProps/ctrlProp80.xml><?xml version="1.0" encoding="utf-8"?>
<formControlPr xmlns="http://schemas.microsoft.com/office/spreadsheetml/2009/9/main" objectType="Button" lockText="1"/>
</file>

<file path=xl/ctrlProps/ctrlProp81.xml><?xml version="1.0" encoding="utf-8"?>
<formControlPr xmlns="http://schemas.microsoft.com/office/spreadsheetml/2009/9/main" objectType="Button" lockText="1"/>
</file>

<file path=xl/ctrlProps/ctrlProp82.xml><?xml version="1.0" encoding="utf-8"?>
<formControlPr xmlns="http://schemas.microsoft.com/office/spreadsheetml/2009/9/main" objectType="Button" lockText="1"/>
</file>

<file path=xl/ctrlProps/ctrlProp83.xml><?xml version="1.0" encoding="utf-8"?>
<formControlPr xmlns="http://schemas.microsoft.com/office/spreadsheetml/2009/9/main" objectType="Button" lockText="1"/>
</file>

<file path=xl/ctrlProps/ctrlProp84.xml><?xml version="1.0" encoding="utf-8"?>
<formControlPr xmlns="http://schemas.microsoft.com/office/spreadsheetml/2009/9/main" objectType="Button" lockText="1"/>
</file>

<file path=xl/ctrlProps/ctrlProp85.xml><?xml version="1.0" encoding="utf-8"?>
<formControlPr xmlns="http://schemas.microsoft.com/office/spreadsheetml/2009/9/main" objectType="Button" lockText="1"/>
</file>

<file path=xl/ctrlProps/ctrlProp86.xml><?xml version="1.0" encoding="utf-8"?>
<formControlPr xmlns="http://schemas.microsoft.com/office/spreadsheetml/2009/9/main" objectType="Button" lockText="1"/>
</file>

<file path=xl/ctrlProps/ctrlProp87.xml><?xml version="1.0" encoding="utf-8"?>
<formControlPr xmlns="http://schemas.microsoft.com/office/spreadsheetml/2009/9/main" objectType="Button" lockText="1"/>
</file>

<file path=xl/ctrlProps/ctrlProp88.xml><?xml version="1.0" encoding="utf-8"?>
<formControlPr xmlns="http://schemas.microsoft.com/office/spreadsheetml/2009/9/main" objectType="Button" lockText="1"/>
</file>

<file path=xl/ctrlProps/ctrlProp89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Button" lockText="1"/>
</file>

<file path=xl/ctrlProps/ctrlProp91.xml><?xml version="1.0" encoding="utf-8"?>
<formControlPr xmlns="http://schemas.microsoft.com/office/spreadsheetml/2009/9/main" objectType="Button" lockText="1"/>
</file>

<file path=xl/ctrlProps/ctrlProp92.xml><?xml version="1.0" encoding="utf-8"?>
<formControlPr xmlns="http://schemas.microsoft.com/office/spreadsheetml/2009/9/main" objectType="Button" lockText="1"/>
</file>

<file path=xl/ctrlProps/ctrlProp93.xml><?xml version="1.0" encoding="utf-8"?>
<formControlPr xmlns="http://schemas.microsoft.com/office/spreadsheetml/2009/9/main" objectType="Button" lockText="1"/>
</file>

<file path=xl/ctrlProps/ctrlProp94.xml><?xml version="1.0" encoding="utf-8"?>
<formControlPr xmlns="http://schemas.microsoft.com/office/spreadsheetml/2009/9/main" objectType="Button" lockText="1"/>
</file>

<file path=xl/ctrlProps/ctrlProp95.xml><?xml version="1.0" encoding="utf-8"?>
<formControlPr xmlns="http://schemas.microsoft.com/office/spreadsheetml/2009/9/main" objectType="Button" lockText="1"/>
</file>

<file path=xl/ctrlProps/ctrlProp96.xml><?xml version="1.0" encoding="utf-8"?>
<formControlPr xmlns="http://schemas.microsoft.com/office/spreadsheetml/2009/9/main" objectType="Button" lockText="1"/>
</file>

<file path=xl/ctrlProps/ctrlProp97.xml><?xml version="1.0" encoding="utf-8"?>
<formControlPr xmlns="http://schemas.microsoft.com/office/spreadsheetml/2009/9/main" objectType="Button" lockText="1"/>
</file>

<file path=xl/ctrlProps/ctrlProp98.xml><?xml version="1.0" encoding="utf-8"?>
<formControlPr xmlns="http://schemas.microsoft.com/office/spreadsheetml/2009/9/main" objectType="Button" lockText="1"/>
</file>

<file path=xl/ctrlProps/ctrlProp99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9.emf"/><Relationship Id="rId1" Type="http://schemas.openxmlformats.org/officeDocument/2006/relationships/image" Target="../media/image10.emf"/><Relationship Id="rId6" Type="http://schemas.openxmlformats.org/officeDocument/2006/relationships/image" Target="../media/image5.emf"/><Relationship Id="rId5" Type="http://schemas.openxmlformats.org/officeDocument/2006/relationships/image" Target="../media/image6.emf"/><Relationship Id="rId4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1314450</xdr:colOff>
          <xdr:row>4</xdr:row>
          <xdr:rowOff>69850</xdr:rowOff>
        </xdr:from>
        <xdr:to>
          <xdr:col>7</xdr:col>
          <xdr:colOff>1441450</xdr:colOff>
          <xdr:row>5</xdr:row>
          <xdr:rowOff>0</xdr:rowOff>
        </xdr:to>
        <xdr:sp macro="" textlink="">
          <xdr:nvSpPr>
            <xdr:cNvPr id="3073" name="cbApplyLevelFormatting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3</xdr:col>
          <xdr:colOff>2800350</xdr:colOff>
          <xdr:row>6</xdr:row>
          <xdr:rowOff>0</xdr:rowOff>
        </xdr:to>
        <xdr:sp macro="" textlink="">
          <xdr:nvSpPr>
            <xdr:cNvPr id="3074" name="Group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488950</xdr:colOff>
          <xdr:row>5</xdr:row>
          <xdr:rowOff>57150</xdr:rowOff>
        </xdr:from>
        <xdr:to>
          <xdr:col>3</xdr:col>
          <xdr:colOff>2609850</xdr:colOff>
          <xdr:row>5</xdr:row>
          <xdr:rowOff>279400</xdr:rowOff>
        </xdr:to>
        <xdr:sp macro="" textlink="">
          <xdr:nvSpPr>
            <xdr:cNvPr id="3075" name="obLevelRowFirst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Etusija rivimuodolla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57150</xdr:rowOff>
        </xdr:from>
        <xdr:to>
          <xdr:col>3</xdr:col>
          <xdr:colOff>450850</xdr:colOff>
          <xdr:row>5</xdr:row>
          <xdr:rowOff>279400</xdr:rowOff>
        </xdr:to>
        <xdr:sp macro="" textlink="">
          <xdr:nvSpPr>
            <xdr:cNvPr id="3076" name="obLevelColumnFirst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Etusija sarakemuodolla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2755900</xdr:colOff>
          <xdr:row>5</xdr:row>
          <xdr:rowOff>0</xdr:rowOff>
        </xdr:from>
        <xdr:to>
          <xdr:col>10</xdr:col>
          <xdr:colOff>171450</xdr:colOff>
          <xdr:row>6</xdr:row>
          <xdr:rowOff>0</xdr:rowOff>
        </xdr:to>
        <xdr:sp macro="" textlink="">
          <xdr:nvSpPr>
            <xdr:cNvPr id="3077" name="Group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4229100</xdr:colOff>
          <xdr:row>5</xdr:row>
          <xdr:rowOff>57150</xdr:rowOff>
        </xdr:from>
        <xdr:to>
          <xdr:col>6</xdr:col>
          <xdr:colOff>171450</xdr:colOff>
          <xdr:row>5</xdr:row>
          <xdr:rowOff>279400</xdr:rowOff>
        </xdr:to>
        <xdr:sp macro="" textlink="">
          <xdr:nvSpPr>
            <xdr:cNvPr id="3078" name="obRelativeLevelHierarchy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Suhteelliset tasot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2774950</xdr:colOff>
          <xdr:row>5</xdr:row>
          <xdr:rowOff>57150</xdr:rowOff>
        </xdr:from>
        <xdr:to>
          <xdr:col>3</xdr:col>
          <xdr:colOff>4203700</xdr:colOff>
          <xdr:row>5</xdr:row>
          <xdr:rowOff>279400</xdr:rowOff>
        </xdr:to>
        <xdr:sp macro="" textlink="">
          <xdr:nvSpPr>
            <xdr:cNvPr id="3079" name="obDatabaseLevelHierarchy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Rakenteen tasot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0</xdr:rowOff>
        </xdr:from>
        <xdr:to>
          <xdr:col>11</xdr:col>
          <xdr:colOff>2419350</xdr:colOff>
          <xdr:row>5</xdr:row>
          <xdr:rowOff>323850</xdr:rowOff>
        </xdr:to>
        <xdr:sp macro="" textlink="">
          <xdr:nvSpPr>
            <xdr:cNvPr id="3080" name="cbApplyLevelFromTopToBottom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Aloita muotoilu alimmalta näytetyltä tasolta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27</xdr:row>
          <xdr:rowOff>133350</xdr:rowOff>
        </xdr:from>
        <xdr:to>
          <xdr:col>11</xdr:col>
          <xdr:colOff>1136650</xdr:colOff>
          <xdr:row>28</xdr:row>
          <xdr:rowOff>127000</xdr:rowOff>
        </xdr:to>
        <xdr:sp macro="" textlink="">
          <xdr:nvSpPr>
            <xdr:cNvPr id="3081" name="LVL1tbFormattingByLevel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36576" tIns="32004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 muotoa kohteessa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27</xdr:row>
          <xdr:rowOff>0</xdr:rowOff>
        </xdr:from>
        <xdr:to>
          <xdr:col>12</xdr:col>
          <xdr:colOff>0</xdr:colOff>
          <xdr:row>29</xdr:row>
          <xdr:rowOff>0</xdr:rowOff>
        </xdr:to>
        <xdr:sp macro="" textlink="">
          <xdr:nvSpPr>
            <xdr:cNvPr id="3082" name="Group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908050</xdr:colOff>
          <xdr:row>27</xdr:row>
          <xdr:rowOff>228600</xdr:rowOff>
        </xdr:from>
        <xdr:to>
          <xdr:col>11</xdr:col>
          <xdr:colOff>2108200</xdr:colOff>
          <xdr:row>28</xdr:row>
          <xdr:rowOff>152400</xdr:rowOff>
        </xdr:to>
        <xdr:sp macro="" textlink="">
          <xdr:nvSpPr>
            <xdr:cNvPr id="3083" name="obLevelOuterFirst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Ulompi ulottuvuus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908050</xdr:colOff>
          <xdr:row>27</xdr:row>
          <xdr:rowOff>19050</xdr:rowOff>
        </xdr:from>
        <xdr:to>
          <xdr:col>11</xdr:col>
          <xdr:colOff>2108200</xdr:colOff>
          <xdr:row>27</xdr:row>
          <xdr:rowOff>241300</xdr:rowOff>
        </xdr:to>
        <xdr:sp macro="" textlink="">
          <xdr:nvSpPr>
            <xdr:cNvPr id="3084" name="obLevelInnerFirst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Sisempi ulottuvuus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29</xdr:row>
          <xdr:rowOff>203200</xdr:rowOff>
        </xdr:from>
        <xdr:to>
          <xdr:col>2</xdr:col>
          <xdr:colOff>1022350</xdr:colOff>
          <xdr:row>32</xdr:row>
          <xdr:rowOff>38100</xdr:rowOff>
        </xdr:to>
        <xdr:sp macro="" textlink="">
          <xdr:nvSpPr>
            <xdr:cNvPr id="3085" name="cbUseDefaultLevelFirst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33</xdr:row>
          <xdr:rowOff>0</xdr:rowOff>
        </xdr:from>
        <xdr:to>
          <xdr:col>2</xdr:col>
          <xdr:colOff>1022350</xdr:colOff>
          <xdr:row>35</xdr:row>
          <xdr:rowOff>38100</xdr:rowOff>
        </xdr:to>
        <xdr:sp macro="" textlink="">
          <xdr:nvSpPr>
            <xdr:cNvPr id="3086" name="cbUseLeafLevelFirst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36</xdr:row>
          <xdr:rowOff>38100</xdr:rowOff>
        </xdr:from>
        <xdr:to>
          <xdr:col>2</xdr:col>
          <xdr:colOff>1022350</xdr:colOff>
          <xdr:row>37</xdr:row>
          <xdr:rowOff>114300</xdr:rowOff>
        </xdr:to>
        <xdr:sp macro="" textlink="">
          <xdr:nvSpPr>
            <xdr:cNvPr id="3087" name="cbUseSpecificLevelFirst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46</xdr:row>
          <xdr:rowOff>31750</xdr:rowOff>
        </xdr:from>
        <xdr:to>
          <xdr:col>3</xdr:col>
          <xdr:colOff>2133600</xdr:colOff>
          <xdr:row>47</xdr:row>
          <xdr:rowOff>12700</xdr:rowOff>
        </xdr:to>
        <xdr:sp macro="" textlink="">
          <xdr:nvSpPr>
            <xdr:cNvPr id="3088" name="AddLevelFirst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Lisää taso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2228850</xdr:colOff>
          <xdr:row>46</xdr:row>
          <xdr:rowOff>31750</xdr:rowOff>
        </xdr:from>
        <xdr:to>
          <xdr:col>3</xdr:col>
          <xdr:colOff>4298950</xdr:colOff>
          <xdr:row>47</xdr:row>
          <xdr:rowOff>12700</xdr:rowOff>
        </xdr:to>
        <xdr:sp macro="" textlink="">
          <xdr:nvSpPr>
            <xdr:cNvPr id="3089" name="RemoveLevelFirst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 viimeinen taso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6</xdr:row>
          <xdr:rowOff>146050</xdr:rowOff>
        </xdr:from>
        <xdr:to>
          <xdr:col>11</xdr:col>
          <xdr:colOff>1136650</xdr:colOff>
          <xdr:row>7</xdr:row>
          <xdr:rowOff>133350</xdr:rowOff>
        </xdr:to>
        <xdr:sp macro="" textlink="">
          <xdr:nvSpPr>
            <xdr:cNvPr id="3090" name="LVL2tbFormattingByLevel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36576" tIns="32004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 muotoa kohteessa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48</xdr:row>
          <xdr:rowOff>0</xdr:rowOff>
        </xdr:from>
        <xdr:to>
          <xdr:col>12</xdr:col>
          <xdr:colOff>0</xdr:colOff>
          <xdr:row>50</xdr:row>
          <xdr:rowOff>88900</xdr:rowOff>
        </xdr:to>
        <xdr:sp macro="" textlink="">
          <xdr:nvSpPr>
            <xdr:cNvPr id="3091" name="Group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908050</xdr:colOff>
          <xdr:row>6</xdr:row>
          <xdr:rowOff>228600</xdr:rowOff>
        </xdr:from>
        <xdr:to>
          <xdr:col>11</xdr:col>
          <xdr:colOff>2108200</xdr:colOff>
          <xdr:row>7</xdr:row>
          <xdr:rowOff>171450</xdr:rowOff>
        </xdr:to>
        <xdr:sp macro="" textlink="">
          <xdr:nvSpPr>
            <xdr:cNvPr id="3092" name="obLevelOuterSecond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Ulompi ulottuvuus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908050</xdr:colOff>
          <xdr:row>6</xdr:row>
          <xdr:rowOff>38100</xdr:rowOff>
        </xdr:from>
        <xdr:to>
          <xdr:col>11</xdr:col>
          <xdr:colOff>2108200</xdr:colOff>
          <xdr:row>6</xdr:row>
          <xdr:rowOff>247650</xdr:rowOff>
        </xdr:to>
        <xdr:sp macro="" textlink="">
          <xdr:nvSpPr>
            <xdr:cNvPr id="3093" name="obLevelInnerSecond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Sisempi ulottuvuus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9</xdr:row>
          <xdr:rowOff>0</xdr:rowOff>
        </xdr:from>
        <xdr:to>
          <xdr:col>2</xdr:col>
          <xdr:colOff>1022350</xdr:colOff>
          <xdr:row>11</xdr:row>
          <xdr:rowOff>38100</xdr:rowOff>
        </xdr:to>
        <xdr:sp macro="" textlink="">
          <xdr:nvSpPr>
            <xdr:cNvPr id="3094" name="cbUseDefaultLevelSecond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12</xdr:row>
          <xdr:rowOff>0</xdr:rowOff>
        </xdr:from>
        <xdr:to>
          <xdr:col>2</xdr:col>
          <xdr:colOff>1022350</xdr:colOff>
          <xdr:row>14</xdr:row>
          <xdr:rowOff>38100</xdr:rowOff>
        </xdr:to>
        <xdr:sp macro="" textlink="">
          <xdr:nvSpPr>
            <xdr:cNvPr id="3095" name="cbUseLeafLevelSecond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15</xdr:row>
          <xdr:rowOff>38100</xdr:rowOff>
        </xdr:from>
        <xdr:to>
          <xdr:col>2</xdr:col>
          <xdr:colOff>1022350</xdr:colOff>
          <xdr:row>16</xdr:row>
          <xdr:rowOff>114300</xdr:rowOff>
        </xdr:to>
        <xdr:sp macro="" textlink="">
          <xdr:nvSpPr>
            <xdr:cNvPr id="3096" name="cbUseSpecificLevelSecond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25</xdr:row>
          <xdr:rowOff>19050</xdr:rowOff>
        </xdr:from>
        <xdr:to>
          <xdr:col>3</xdr:col>
          <xdr:colOff>2133600</xdr:colOff>
          <xdr:row>26</xdr:row>
          <xdr:rowOff>0</xdr:rowOff>
        </xdr:to>
        <xdr:sp macro="" textlink="">
          <xdr:nvSpPr>
            <xdr:cNvPr id="3097" name="AddLevelSecond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Lisää taso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2228850</xdr:colOff>
          <xdr:row>25</xdr:row>
          <xdr:rowOff>19050</xdr:rowOff>
        </xdr:from>
        <xdr:to>
          <xdr:col>3</xdr:col>
          <xdr:colOff>4298950</xdr:colOff>
          <xdr:row>26</xdr:row>
          <xdr:rowOff>0</xdr:rowOff>
        </xdr:to>
        <xdr:sp macro="" textlink="">
          <xdr:nvSpPr>
            <xdr:cNvPr id="3098" name="RemoveLevelSecond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 viimeinen taso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933450</xdr:colOff>
          <xdr:row>51</xdr:row>
          <xdr:rowOff>69850</xdr:rowOff>
        </xdr:from>
        <xdr:to>
          <xdr:col>10</xdr:col>
          <xdr:colOff>107950</xdr:colOff>
          <xdr:row>52</xdr:row>
          <xdr:rowOff>0</xdr:rowOff>
        </xdr:to>
        <xdr:sp macro="" textlink="">
          <xdr:nvSpPr>
            <xdr:cNvPr id="3099" name="cbApplyMemberFormatting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0</xdr:rowOff>
        </xdr:from>
        <xdr:to>
          <xdr:col>12</xdr:col>
          <xdr:colOff>0</xdr:colOff>
          <xdr:row>53</xdr:row>
          <xdr:rowOff>0</xdr:rowOff>
        </xdr:to>
        <xdr:sp macro="" textlink="">
          <xdr:nvSpPr>
            <xdr:cNvPr id="3100" name="Group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488950</xdr:colOff>
          <xdr:row>52</xdr:row>
          <xdr:rowOff>57150</xdr:rowOff>
        </xdr:from>
        <xdr:to>
          <xdr:col>3</xdr:col>
          <xdr:colOff>2609850</xdr:colOff>
          <xdr:row>52</xdr:row>
          <xdr:rowOff>279400</xdr:rowOff>
        </xdr:to>
        <xdr:sp macro="" textlink="">
          <xdr:nvSpPr>
            <xdr:cNvPr id="3101" name="obMemberRowFirst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Etusija rivimuodolla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52</xdr:row>
          <xdr:rowOff>57150</xdr:rowOff>
        </xdr:from>
        <xdr:to>
          <xdr:col>3</xdr:col>
          <xdr:colOff>450850</xdr:colOff>
          <xdr:row>52</xdr:row>
          <xdr:rowOff>279400</xdr:rowOff>
        </xdr:to>
        <xdr:sp macro="" textlink="">
          <xdr:nvSpPr>
            <xdr:cNvPr id="3102" name="obMemberColumnFirst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Etusija sarakemuodolla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78</xdr:row>
          <xdr:rowOff>203200</xdr:rowOff>
        </xdr:from>
        <xdr:to>
          <xdr:col>2</xdr:col>
          <xdr:colOff>1022350</xdr:colOff>
          <xdr:row>81</xdr:row>
          <xdr:rowOff>38100</xdr:rowOff>
        </xdr:to>
        <xdr:sp macro="" textlink="">
          <xdr:nvSpPr>
            <xdr:cNvPr id="3103" name="cbApplyCustomMemberDefaultFirst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81</xdr:row>
          <xdr:rowOff>50800</xdr:rowOff>
        </xdr:from>
        <xdr:to>
          <xdr:col>2</xdr:col>
          <xdr:colOff>1022350</xdr:colOff>
          <xdr:row>85</xdr:row>
          <xdr:rowOff>12700</xdr:rowOff>
        </xdr:to>
        <xdr:sp macro="" textlink="">
          <xdr:nvSpPr>
            <xdr:cNvPr id="3104" name="cbApplyCalculatedMemberFirst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85</xdr:row>
          <xdr:rowOff>0</xdr:rowOff>
        </xdr:from>
        <xdr:to>
          <xdr:col>2</xdr:col>
          <xdr:colOff>1022350</xdr:colOff>
          <xdr:row>87</xdr:row>
          <xdr:rowOff>38100</xdr:rowOff>
        </xdr:to>
        <xdr:sp macro="" textlink="">
          <xdr:nvSpPr>
            <xdr:cNvPr id="3105" name="cbApplyImputableMemberFirst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88</xdr:row>
          <xdr:rowOff>0</xdr:rowOff>
        </xdr:from>
        <xdr:to>
          <xdr:col>2</xdr:col>
          <xdr:colOff>1022350</xdr:colOff>
          <xdr:row>90</xdr:row>
          <xdr:rowOff>38100</xdr:rowOff>
        </xdr:to>
        <xdr:sp macro="" textlink="">
          <xdr:nvSpPr>
            <xdr:cNvPr id="3106" name="cbApplyLocalMemberFirst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91</xdr:row>
          <xdr:rowOff>0</xdr:rowOff>
        </xdr:from>
        <xdr:to>
          <xdr:col>2</xdr:col>
          <xdr:colOff>1022350</xdr:colOff>
          <xdr:row>93</xdr:row>
          <xdr:rowOff>38100</xdr:rowOff>
        </xdr:to>
        <xdr:sp macro="" textlink="">
          <xdr:nvSpPr>
            <xdr:cNvPr id="3107" name="cbApplyChangedMemberFirst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94</xdr:row>
          <xdr:rowOff>50800</xdr:rowOff>
        </xdr:from>
        <xdr:to>
          <xdr:col>2</xdr:col>
          <xdr:colOff>1022350</xdr:colOff>
          <xdr:row>96</xdr:row>
          <xdr:rowOff>0</xdr:rowOff>
        </xdr:to>
        <xdr:sp macro="" textlink="">
          <xdr:nvSpPr>
            <xdr:cNvPr id="3108" name="cbApplySpecificMemberFirst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129</xdr:row>
          <xdr:rowOff>19050</xdr:rowOff>
        </xdr:from>
        <xdr:to>
          <xdr:col>3</xdr:col>
          <xdr:colOff>4298950</xdr:colOff>
          <xdr:row>129</xdr:row>
          <xdr:rowOff>266700</xdr:rowOff>
        </xdr:to>
        <xdr:sp macro="" textlink="">
          <xdr:nvSpPr>
            <xdr:cNvPr id="3109" name="AddMemberFirst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Lisää jäsen/ominaisuus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55</xdr:row>
          <xdr:rowOff>0</xdr:rowOff>
        </xdr:from>
        <xdr:to>
          <xdr:col>2</xdr:col>
          <xdr:colOff>1022350</xdr:colOff>
          <xdr:row>57</xdr:row>
          <xdr:rowOff>38100</xdr:rowOff>
        </xdr:to>
        <xdr:sp macro="" textlink="">
          <xdr:nvSpPr>
            <xdr:cNvPr id="3110" name="cbApplyCustomMemberDefaultSecond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57</xdr:row>
          <xdr:rowOff>50800</xdr:rowOff>
        </xdr:from>
        <xdr:to>
          <xdr:col>2</xdr:col>
          <xdr:colOff>1022350</xdr:colOff>
          <xdr:row>61</xdr:row>
          <xdr:rowOff>12700</xdr:rowOff>
        </xdr:to>
        <xdr:sp macro="" textlink="">
          <xdr:nvSpPr>
            <xdr:cNvPr id="3111" name="cbApplyCalculatedMemberSecond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61</xdr:row>
          <xdr:rowOff>0</xdr:rowOff>
        </xdr:from>
        <xdr:to>
          <xdr:col>2</xdr:col>
          <xdr:colOff>1022350</xdr:colOff>
          <xdr:row>63</xdr:row>
          <xdr:rowOff>38100</xdr:rowOff>
        </xdr:to>
        <xdr:sp macro="" textlink="">
          <xdr:nvSpPr>
            <xdr:cNvPr id="3112" name="cbApplyImputableMemberSecond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64</xdr:row>
          <xdr:rowOff>0</xdr:rowOff>
        </xdr:from>
        <xdr:to>
          <xdr:col>2</xdr:col>
          <xdr:colOff>1022350</xdr:colOff>
          <xdr:row>66</xdr:row>
          <xdr:rowOff>38100</xdr:rowOff>
        </xdr:to>
        <xdr:sp macro="" textlink="">
          <xdr:nvSpPr>
            <xdr:cNvPr id="3113" name="cbApplyLocalMemberSecond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67</xdr:row>
          <xdr:rowOff>0</xdr:rowOff>
        </xdr:from>
        <xdr:to>
          <xdr:col>2</xdr:col>
          <xdr:colOff>1022350</xdr:colOff>
          <xdr:row>69</xdr:row>
          <xdr:rowOff>38100</xdr:rowOff>
        </xdr:to>
        <xdr:sp macro="" textlink="">
          <xdr:nvSpPr>
            <xdr:cNvPr id="3114" name="cbApplyChangedMemberSecond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70</xdr:row>
          <xdr:rowOff>50800</xdr:rowOff>
        </xdr:from>
        <xdr:to>
          <xdr:col>2</xdr:col>
          <xdr:colOff>1022350</xdr:colOff>
          <xdr:row>72</xdr:row>
          <xdr:rowOff>0</xdr:rowOff>
        </xdr:to>
        <xdr:sp macro="" textlink="">
          <xdr:nvSpPr>
            <xdr:cNvPr id="3115" name="cbApplySpecificMemberSecond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75</xdr:row>
          <xdr:rowOff>19050</xdr:rowOff>
        </xdr:from>
        <xdr:to>
          <xdr:col>3</xdr:col>
          <xdr:colOff>4298950</xdr:colOff>
          <xdr:row>75</xdr:row>
          <xdr:rowOff>266700</xdr:rowOff>
        </xdr:to>
        <xdr:sp macro="" textlink="">
          <xdr:nvSpPr>
            <xdr:cNvPr id="3116" name="AddMemberSecond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Lisää jäsen/ominaisuus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133</xdr:row>
          <xdr:rowOff>69850</xdr:rowOff>
        </xdr:from>
        <xdr:to>
          <xdr:col>9</xdr:col>
          <xdr:colOff>527050</xdr:colOff>
          <xdr:row>134</xdr:row>
          <xdr:rowOff>0</xdr:rowOff>
        </xdr:to>
        <xdr:sp macro="" textlink="">
          <xdr:nvSpPr>
            <xdr:cNvPr id="3117" name="cbApplyOddEvenFormatting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134</xdr:row>
          <xdr:rowOff>0</xdr:rowOff>
        </xdr:from>
        <xdr:to>
          <xdr:col>12</xdr:col>
          <xdr:colOff>0</xdr:colOff>
          <xdr:row>135</xdr:row>
          <xdr:rowOff>0</xdr:rowOff>
        </xdr:to>
        <xdr:sp macro="" textlink="">
          <xdr:nvSpPr>
            <xdr:cNvPr id="3118" name="Group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488950</xdr:colOff>
          <xdr:row>134</xdr:row>
          <xdr:rowOff>69850</xdr:rowOff>
        </xdr:from>
        <xdr:to>
          <xdr:col>3</xdr:col>
          <xdr:colOff>2609850</xdr:colOff>
          <xdr:row>134</xdr:row>
          <xdr:rowOff>279400</xdr:rowOff>
        </xdr:to>
        <xdr:sp macro="" textlink="">
          <xdr:nvSpPr>
            <xdr:cNvPr id="3119" name="obOddEvenRowFirst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Etusija rivimuodolla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134</xdr:row>
          <xdr:rowOff>69850</xdr:rowOff>
        </xdr:from>
        <xdr:to>
          <xdr:col>3</xdr:col>
          <xdr:colOff>450850</xdr:colOff>
          <xdr:row>134</xdr:row>
          <xdr:rowOff>279400</xdr:rowOff>
        </xdr:to>
        <xdr:sp macro="" textlink="">
          <xdr:nvSpPr>
            <xdr:cNvPr id="3120" name="obOddEvenColumnFirst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Etusija sarakemuodolla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137</xdr:row>
          <xdr:rowOff>0</xdr:rowOff>
        </xdr:from>
        <xdr:to>
          <xdr:col>2</xdr:col>
          <xdr:colOff>1022350</xdr:colOff>
          <xdr:row>139</xdr:row>
          <xdr:rowOff>38100</xdr:rowOff>
        </xdr:to>
        <xdr:sp macro="" textlink="">
          <xdr:nvSpPr>
            <xdr:cNvPr id="3121" name="cbUseOddFirst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140</xdr:row>
          <xdr:rowOff>0</xdr:rowOff>
        </xdr:from>
        <xdr:to>
          <xdr:col>2</xdr:col>
          <xdr:colOff>1022350</xdr:colOff>
          <xdr:row>142</xdr:row>
          <xdr:rowOff>38100</xdr:rowOff>
        </xdr:to>
        <xdr:sp macro="" textlink="">
          <xdr:nvSpPr>
            <xdr:cNvPr id="3122" name="cbUseEvenFirst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145</xdr:row>
          <xdr:rowOff>0</xdr:rowOff>
        </xdr:from>
        <xdr:to>
          <xdr:col>2</xdr:col>
          <xdr:colOff>1022350</xdr:colOff>
          <xdr:row>147</xdr:row>
          <xdr:rowOff>38100</xdr:rowOff>
        </xdr:to>
        <xdr:sp macro="" textlink="">
          <xdr:nvSpPr>
            <xdr:cNvPr id="3123" name="cbUseOddSecond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147</xdr:row>
          <xdr:rowOff>50800</xdr:rowOff>
        </xdr:from>
        <xdr:to>
          <xdr:col>2</xdr:col>
          <xdr:colOff>1022350</xdr:colOff>
          <xdr:row>150</xdr:row>
          <xdr:rowOff>38100</xdr:rowOff>
        </xdr:to>
        <xdr:sp macro="" textlink="">
          <xdr:nvSpPr>
            <xdr:cNvPr id="3124" name="cbUseEvenSecond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1524000</xdr:colOff>
          <xdr:row>153</xdr:row>
          <xdr:rowOff>69850</xdr:rowOff>
        </xdr:from>
        <xdr:to>
          <xdr:col>7</xdr:col>
          <xdr:colOff>1651000</xdr:colOff>
          <xdr:row>154</xdr:row>
          <xdr:rowOff>0</xdr:rowOff>
        </xdr:to>
        <xdr:sp macro="" textlink="">
          <xdr:nvSpPr>
            <xdr:cNvPr id="3125" name="cbApplyPageHeaderFormatting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155</xdr:row>
          <xdr:rowOff>203200</xdr:rowOff>
        </xdr:from>
        <xdr:to>
          <xdr:col>2</xdr:col>
          <xdr:colOff>1022350</xdr:colOff>
          <xdr:row>158</xdr:row>
          <xdr:rowOff>38100</xdr:rowOff>
        </xdr:to>
        <xdr:sp macro="" textlink="">
          <xdr:nvSpPr>
            <xdr:cNvPr id="3126" name="cbUseDefaultPageHeaderFormat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159</xdr:row>
          <xdr:rowOff>0</xdr:rowOff>
        </xdr:from>
        <xdr:to>
          <xdr:col>2</xdr:col>
          <xdr:colOff>1022350</xdr:colOff>
          <xdr:row>160</xdr:row>
          <xdr:rowOff>171450</xdr:rowOff>
        </xdr:to>
        <xdr:sp macro="" textlink="">
          <xdr:nvSpPr>
            <xdr:cNvPr id="3127" name="cbUseDimensionFormatting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161</xdr:row>
          <xdr:rowOff>19050</xdr:rowOff>
        </xdr:from>
        <xdr:to>
          <xdr:col>3</xdr:col>
          <xdr:colOff>4298950</xdr:colOff>
          <xdr:row>162</xdr:row>
          <xdr:rowOff>0</xdr:rowOff>
        </xdr:to>
        <xdr:sp macro="" textlink="">
          <xdr:nvSpPr>
            <xdr:cNvPr id="3128" name="AddDimension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Lisää ulottuvuus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97</xdr:row>
          <xdr:rowOff>0</xdr:rowOff>
        </xdr:from>
        <xdr:to>
          <xdr:col>12</xdr:col>
          <xdr:colOff>685800</xdr:colOff>
          <xdr:row>98</xdr:row>
          <xdr:rowOff>0</xdr:rowOff>
        </xdr:to>
        <xdr:sp macro="" textlink="">
          <xdr:nvSpPr>
            <xdr:cNvPr id="3206" name="AddedMember1_1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0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97</xdr:row>
          <xdr:rowOff>0</xdr:rowOff>
        </xdr:from>
        <xdr:to>
          <xdr:col>13</xdr:col>
          <xdr:colOff>679450</xdr:colOff>
          <xdr:row>98</xdr:row>
          <xdr:rowOff>0</xdr:rowOff>
        </xdr:to>
        <xdr:sp macro="" textlink="">
          <xdr:nvSpPr>
            <xdr:cNvPr id="3207" name="ChangeMember1_1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0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97</xdr:row>
          <xdr:rowOff>0</xdr:rowOff>
        </xdr:from>
        <xdr:to>
          <xdr:col>14</xdr:col>
          <xdr:colOff>685800</xdr:colOff>
          <xdr:row>98</xdr:row>
          <xdr:rowOff>0</xdr:rowOff>
        </xdr:to>
        <xdr:sp macro="" textlink="">
          <xdr:nvSpPr>
            <xdr:cNvPr id="3208" name="UpMember1_1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0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97</xdr:row>
          <xdr:rowOff>0</xdr:rowOff>
        </xdr:from>
        <xdr:to>
          <xdr:col>15</xdr:col>
          <xdr:colOff>685800</xdr:colOff>
          <xdr:row>98</xdr:row>
          <xdr:rowOff>0</xdr:rowOff>
        </xdr:to>
        <xdr:sp macro="" textlink="">
          <xdr:nvSpPr>
            <xdr:cNvPr id="3209" name="DownMember1_1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0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100</xdr:row>
          <xdr:rowOff>0</xdr:rowOff>
        </xdr:from>
        <xdr:to>
          <xdr:col>12</xdr:col>
          <xdr:colOff>685800</xdr:colOff>
          <xdr:row>101</xdr:row>
          <xdr:rowOff>12700</xdr:rowOff>
        </xdr:to>
        <xdr:sp macro="" textlink="">
          <xdr:nvSpPr>
            <xdr:cNvPr id="3211" name="AddedMember1_2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0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100</xdr:row>
          <xdr:rowOff>0</xdr:rowOff>
        </xdr:from>
        <xdr:to>
          <xdr:col>13</xdr:col>
          <xdr:colOff>679450</xdr:colOff>
          <xdr:row>101</xdr:row>
          <xdr:rowOff>12700</xdr:rowOff>
        </xdr:to>
        <xdr:sp macro="" textlink="">
          <xdr:nvSpPr>
            <xdr:cNvPr id="3212" name="ChangeMember1_2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0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100</xdr:row>
          <xdr:rowOff>0</xdr:rowOff>
        </xdr:from>
        <xdr:to>
          <xdr:col>14</xdr:col>
          <xdr:colOff>685800</xdr:colOff>
          <xdr:row>101</xdr:row>
          <xdr:rowOff>12700</xdr:rowOff>
        </xdr:to>
        <xdr:sp macro="" textlink="">
          <xdr:nvSpPr>
            <xdr:cNvPr id="3213" name="UpMember1_2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0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100</xdr:row>
          <xdr:rowOff>0</xdr:rowOff>
        </xdr:from>
        <xdr:to>
          <xdr:col>15</xdr:col>
          <xdr:colOff>685800</xdr:colOff>
          <xdr:row>101</xdr:row>
          <xdr:rowOff>12700</xdr:rowOff>
        </xdr:to>
        <xdr:sp macro="" textlink="">
          <xdr:nvSpPr>
            <xdr:cNvPr id="3214" name="DownMember1_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102</xdr:row>
          <xdr:rowOff>50800</xdr:rowOff>
        </xdr:from>
        <xdr:to>
          <xdr:col>12</xdr:col>
          <xdr:colOff>685800</xdr:colOff>
          <xdr:row>104</xdr:row>
          <xdr:rowOff>0</xdr:rowOff>
        </xdr:to>
        <xdr:sp macro="" textlink="">
          <xdr:nvSpPr>
            <xdr:cNvPr id="3216" name="AddedMember1_3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0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102</xdr:row>
          <xdr:rowOff>50800</xdr:rowOff>
        </xdr:from>
        <xdr:to>
          <xdr:col>13</xdr:col>
          <xdr:colOff>679450</xdr:colOff>
          <xdr:row>104</xdr:row>
          <xdr:rowOff>0</xdr:rowOff>
        </xdr:to>
        <xdr:sp macro="" textlink="">
          <xdr:nvSpPr>
            <xdr:cNvPr id="3217" name="ChangeMember1_3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0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102</xdr:row>
          <xdr:rowOff>50800</xdr:rowOff>
        </xdr:from>
        <xdr:to>
          <xdr:col>14</xdr:col>
          <xdr:colOff>685800</xdr:colOff>
          <xdr:row>104</xdr:row>
          <xdr:rowOff>0</xdr:rowOff>
        </xdr:to>
        <xdr:sp macro="" textlink="">
          <xdr:nvSpPr>
            <xdr:cNvPr id="3218" name="UpMember1_3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0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102</xdr:row>
          <xdr:rowOff>50800</xdr:rowOff>
        </xdr:from>
        <xdr:to>
          <xdr:col>15</xdr:col>
          <xdr:colOff>685800</xdr:colOff>
          <xdr:row>104</xdr:row>
          <xdr:rowOff>0</xdr:rowOff>
        </xdr:to>
        <xdr:sp macro="" textlink="">
          <xdr:nvSpPr>
            <xdr:cNvPr id="3219" name="DownMember1_3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0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72</xdr:row>
          <xdr:rowOff>50800</xdr:rowOff>
        </xdr:from>
        <xdr:to>
          <xdr:col>12</xdr:col>
          <xdr:colOff>685800</xdr:colOff>
          <xdr:row>74</xdr:row>
          <xdr:rowOff>0</xdr:rowOff>
        </xdr:to>
        <xdr:sp macro="" textlink="">
          <xdr:nvSpPr>
            <xdr:cNvPr id="3282" name="AddedMember2_1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0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72</xdr:row>
          <xdr:rowOff>50800</xdr:rowOff>
        </xdr:from>
        <xdr:to>
          <xdr:col>13</xdr:col>
          <xdr:colOff>679450</xdr:colOff>
          <xdr:row>74</xdr:row>
          <xdr:rowOff>0</xdr:rowOff>
        </xdr:to>
        <xdr:sp macro="" textlink="">
          <xdr:nvSpPr>
            <xdr:cNvPr id="3283" name="ChangeMember2_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0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72</xdr:row>
          <xdr:rowOff>50800</xdr:rowOff>
        </xdr:from>
        <xdr:to>
          <xdr:col>14</xdr:col>
          <xdr:colOff>685800</xdr:colOff>
          <xdr:row>74</xdr:row>
          <xdr:rowOff>0</xdr:rowOff>
        </xdr:to>
        <xdr:sp macro="" textlink="">
          <xdr:nvSpPr>
            <xdr:cNvPr id="3284" name="UpMember2_1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0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72</xdr:row>
          <xdr:rowOff>50800</xdr:rowOff>
        </xdr:from>
        <xdr:to>
          <xdr:col>15</xdr:col>
          <xdr:colOff>685800</xdr:colOff>
          <xdr:row>74</xdr:row>
          <xdr:rowOff>0</xdr:rowOff>
        </xdr:to>
        <xdr:sp macro="" textlink="">
          <xdr:nvSpPr>
            <xdr:cNvPr id="3285" name="DownMember2_1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0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105</xdr:row>
          <xdr:rowOff>50800</xdr:rowOff>
        </xdr:from>
        <xdr:to>
          <xdr:col>12</xdr:col>
          <xdr:colOff>685800</xdr:colOff>
          <xdr:row>106</xdr:row>
          <xdr:rowOff>190500</xdr:rowOff>
        </xdr:to>
        <xdr:sp macro="" textlink="">
          <xdr:nvSpPr>
            <xdr:cNvPr id="3312" name="AddedMember1_4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0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105</xdr:row>
          <xdr:rowOff>50800</xdr:rowOff>
        </xdr:from>
        <xdr:to>
          <xdr:col>13</xdr:col>
          <xdr:colOff>679450</xdr:colOff>
          <xdr:row>106</xdr:row>
          <xdr:rowOff>190500</xdr:rowOff>
        </xdr:to>
        <xdr:sp macro="" textlink="">
          <xdr:nvSpPr>
            <xdr:cNvPr id="3313" name="ChangeMember1_4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0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105</xdr:row>
          <xdr:rowOff>50800</xdr:rowOff>
        </xdr:from>
        <xdr:to>
          <xdr:col>14</xdr:col>
          <xdr:colOff>685800</xdr:colOff>
          <xdr:row>106</xdr:row>
          <xdr:rowOff>190500</xdr:rowOff>
        </xdr:to>
        <xdr:sp macro="" textlink="">
          <xdr:nvSpPr>
            <xdr:cNvPr id="3314" name="UpMember1_4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0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105</xdr:row>
          <xdr:rowOff>50800</xdr:rowOff>
        </xdr:from>
        <xdr:to>
          <xdr:col>15</xdr:col>
          <xdr:colOff>685800</xdr:colOff>
          <xdr:row>106</xdr:row>
          <xdr:rowOff>190500</xdr:rowOff>
        </xdr:to>
        <xdr:sp macro="" textlink="">
          <xdr:nvSpPr>
            <xdr:cNvPr id="3315" name="DownMember1_4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0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109</xdr:row>
          <xdr:rowOff>0</xdr:rowOff>
        </xdr:from>
        <xdr:to>
          <xdr:col>12</xdr:col>
          <xdr:colOff>685800</xdr:colOff>
          <xdr:row>110</xdr:row>
          <xdr:rowOff>0</xdr:rowOff>
        </xdr:to>
        <xdr:sp macro="" textlink="">
          <xdr:nvSpPr>
            <xdr:cNvPr id="3323" name="AddedMember1_5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0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109</xdr:row>
          <xdr:rowOff>0</xdr:rowOff>
        </xdr:from>
        <xdr:to>
          <xdr:col>13</xdr:col>
          <xdr:colOff>679450</xdr:colOff>
          <xdr:row>110</xdr:row>
          <xdr:rowOff>0</xdr:rowOff>
        </xdr:to>
        <xdr:sp macro="" textlink="">
          <xdr:nvSpPr>
            <xdr:cNvPr id="3324" name="ChangeMember1_5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0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109</xdr:row>
          <xdr:rowOff>0</xdr:rowOff>
        </xdr:from>
        <xdr:to>
          <xdr:col>14</xdr:col>
          <xdr:colOff>685800</xdr:colOff>
          <xdr:row>110</xdr:row>
          <xdr:rowOff>0</xdr:rowOff>
        </xdr:to>
        <xdr:sp macro="" textlink="">
          <xdr:nvSpPr>
            <xdr:cNvPr id="3325" name="UpMember1_5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0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109</xdr:row>
          <xdr:rowOff>0</xdr:rowOff>
        </xdr:from>
        <xdr:to>
          <xdr:col>15</xdr:col>
          <xdr:colOff>685800</xdr:colOff>
          <xdr:row>110</xdr:row>
          <xdr:rowOff>0</xdr:rowOff>
        </xdr:to>
        <xdr:sp macro="" textlink="">
          <xdr:nvSpPr>
            <xdr:cNvPr id="3326" name="DownMember1_5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0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112</xdr:row>
          <xdr:rowOff>0</xdr:rowOff>
        </xdr:from>
        <xdr:to>
          <xdr:col>12</xdr:col>
          <xdr:colOff>685800</xdr:colOff>
          <xdr:row>113</xdr:row>
          <xdr:rowOff>0</xdr:rowOff>
        </xdr:to>
        <xdr:sp macro="" textlink="">
          <xdr:nvSpPr>
            <xdr:cNvPr id="3328" name="AddedMember1_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0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112</xdr:row>
          <xdr:rowOff>0</xdr:rowOff>
        </xdr:from>
        <xdr:to>
          <xdr:col>13</xdr:col>
          <xdr:colOff>679450</xdr:colOff>
          <xdr:row>113</xdr:row>
          <xdr:rowOff>0</xdr:rowOff>
        </xdr:to>
        <xdr:sp macro="" textlink="">
          <xdr:nvSpPr>
            <xdr:cNvPr id="3329" name="ChangeMember1_6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0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112</xdr:row>
          <xdr:rowOff>0</xdr:rowOff>
        </xdr:from>
        <xdr:to>
          <xdr:col>14</xdr:col>
          <xdr:colOff>685800</xdr:colOff>
          <xdr:row>113</xdr:row>
          <xdr:rowOff>0</xdr:rowOff>
        </xdr:to>
        <xdr:sp macro="" textlink="">
          <xdr:nvSpPr>
            <xdr:cNvPr id="3330" name="UpMember1_6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0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112</xdr:row>
          <xdr:rowOff>0</xdr:rowOff>
        </xdr:from>
        <xdr:to>
          <xdr:col>15</xdr:col>
          <xdr:colOff>685800</xdr:colOff>
          <xdr:row>113</xdr:row>
          <xdr:rowOff>0</xdr:rowOff>
        </xdr:to>
        <xdr:sp macro="" textlink="">
          <xdr:nvSpPr>
            <xdr:cNvPr id="3331" name="DownMember1_6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0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115</xdr:row>
          <xdr:rowOff>0</xdr:rowOff>
        </xdr:from>
        <xdr:to>
          <xdr:col>12</xdr:col>
          <xdr:colOff>685800</xdr:colOff>
          <xdr:row>116</xdr:row>
          <xdr:rowOff>0</xdr:rowOff>
        </xdr:to>
        <xdr:sp macro="" textlink="">
          <xdr:nvSpPr>
            <xdr:cNvPr id="3333" name="AddedMember1_7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0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115</xdr:row>
          <xdr:rowOff>0</xdr:rowOff>
        </xdr:from>
        <xdr:to>
          <xdr:col>13</xdr:col>
          <xdr:colOff>679450</xdr:colOff>
          <xdr:row>116</xdr:row>
          <xdr:rowOff>0</xdr:rowOff>
        </xdr:to>
        <xdr:sp macro="" textlink="">
          <xdr:nvSpPr>
            <xdr:cNvPr id="3334" name="ChangeMember1_7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0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115</xdr:row>
          <xdr:rowOff>0</xdr:rowOff>
        </xdr:from>
        <xdr:to>
          <xdr:col>14</xdr:col>
          <xdr:colOff>685800</xdr:colOff>
          <xdr:row>116</xdr:row>
          <xdr:rowOff>0</xdr:rowOff>
        </xdr:to>
        <xdr:sp macro="" textlink="">
          <xdr:nvSpPr>
            <xdr:cNvPr id="3335" name="UpMember1_7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0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115</xdr:row>
          <xdr:rowOff>0</xdr:rowOff>
        </xdr:from>
        <xdr:to>
          <xdr:col>15</xdr:col>
          <xdr:colOff>685800</xdr:colOff>
          <xdr:row>116</xdr:row>
          <xdr:rowOff>0</xdr:rowOff>
        </xdr:to>
        <xdr:sp macro="" textlink="">
          <xdr:nvSpPr>
            <xdr:cNvPr id="3336" name="DownMember1_7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0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118</xdr:row>
          <xdr:rowOff>0</xdr:rowOff>
        </xdr:from>
        <xdr:to>
          <xdr:col>12</xdr:col>
          <xdr:colOff>685800</xdr:colOff>
          <xdr:row>119</xdr:row>
          <xdr:rowOff>0</xdr:rowOff>
        </xdr:to>
        <xdr:sp macro="" textlink="">
          <xdr:nvSpPr>
            <xdr:cNvPr id="3339" name="AddedMember1_8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0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118</xdr:row>
          <xdr:rowOff>0</xdr:rowOff>
        </xdr:from>
        <xdr:to>
          <xdr:col>13</xdr:col>
          <xdr:colOff>679450</xdr:colOff>
          <xdr:row>119</xdr:row>
          <xdr:rowOff>0</xdr:rowOff>
        </xdr:to>
        <xdr:sp macro="" textlink="">
          <xdr:nvSpPr>
            <xdr:cNvPr id="3340" name="ChangeMember1_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0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118</xdr:row>
          <xdr:rowOff>0</xdr:rowOff>
        </xdr:from>
        <xdr:to>
          <xdr:col>14</xdr:col>
          <xdr:colOff>685800</xdr:colOff>
          <xdr:row>119</xdr:row>
          <xdr:rowOff>0</xdr:rowOff>
        </xdr:to>
        <xdr:sp macro="" textlink="">
          <xdr:nvSpPr>
            <xdr:cNvPr id="3341" name="UpMember1_8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0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118</xdr:row>
          <xdr:rowOff>0</xdr:rowOff>
        </xdr:from>
        <xdr:to>
          <xdr:col>15</xdr:col>
          <xdr:colOff>685800</xdr:colOff>
          <xdr:row>119</xdr:row>
          <xdr:rowOff>0</xdr:rowOff>
        </xdr:to>
        <xdr:sp macro="" textlink="">
          <xdr:nvSpPr>
            <xdr:cNvPr id="3342" name="DownMember1_8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0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121</xdr:row>
          <xdr:rowOff>0</xdr:rowOff>
        </xdr:from>
        <xdr:to>
          <xdr:col>12</xdr:col>
          <xdr:colOff>685800</xdr:colOff>
          <xdr:row>122</xdr:row>
          <xdr:rowOff>0</xdr:rowOff>
        </xdr:to>
        <xdr:sp macro="" textlink="">
          <xdr:nvSpPr>
            <xdr:cNvPr id="3344" name="AddedMember1_9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0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121</xdr:row>
          <xdr:rowOff>0</xdr:rowOff>
        </xdr:from>
        <xdr:to>
          <xdr:col>13</xdr:col>
          <xdr:colOff>679450</xdr:colOff>
          <xdr:row>122</xdr:row>
          <xdr:rowOff>0</xdr:rowOff>
        </xdr:to>
        <xdr:sp macro="" textlink="">
          <xdr:nvSpPr>
            <xdr:cNvPr id="3345" name="ChangeMember1_9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0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121</xdr:row>
          <xdr:rowOff>0</xdr:rowOff>
        </xdr:from>
        <xdr:to>
          <xdr:col>14</xdr:col>
          <xdr:colOff>685800</xdr:colOff>
          <xdr:row>122</xdr:row>
          <xdr:rowOff>0</xdr:rowOff>
        </xdr:to>
        <xdr:sp macro="" textlink="">
          <xdr:nvSpPr>
            <xdr:cNvPr id="3346" name="UpMember1_9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0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121</xdr:row>
          <xdr:rowOff>0</xdr:rowOff>
        </xdr:from>
        <xdr:to>
          <xdr:col>15</xdr:col>
          <xdr:colOff>685800</xdr:colOff>
          <xdr:row>122</xdr:row>
          <xdr:rowOff>0</xdr:rowOff>
        </xdr:to>
        <xdr:sp macro="" textlink="">
          <xdr:nvSpPr>
            <xdr:cNvPr id="3347" name="DownMember1_9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0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123</xdr:row>
          <xdr:rowOff>50800</xdr:rowOff>
        </xdr:from>
        <xdr:to>
          <xdr:col>12</xdr:col>
          <xdr:colOff>685800</xdr:colOff>
          <xdr:row>124</xdr:row>
          <xdr:rowOff>190500</xdr:rowOff>
        </xdr:to>
        <xdr:sp macro="" textlink="">
          <xdr:nvSpPr>
            <xdr:cNvPr id="3349" name="AddedMember1_10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0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123</xdr:row>
          <xdr:rowOff>50800</xdr:rowOff>
        </xdr:from>
        <xdr:to>
          <xdr:col>13</xdr:col>
          <xdr:colOff>679450</xdr:colOff>
          <xdr:row>124</xdr:row>
          <xdr:rowOff>190500</xdr:rowOff>
        </xdr:to>
        <xdr:sp macro="" textlink="">
          <xdr:nvSpPr>
            <xdr:cNvPr id="3350" name="ChangeMember1_10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0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123</xdr:row>
          <xdr:rowOff>50800</xdr:rowOff>
        </xdr:from>
        <xdr:to>
          <xdr:col>14</xdr:col>
          <xdr:colOff>685800</xdr:colOff>
          <xdr:row>124</xdr:row>
          <xdr:rowOff>190500</xdr:rowOff>
        </xdr:to>
        <xdr:sp macro="" textlink="">
          <xdr:nvSpPr>
            <xdr:cNvPr id="3351" name="UpMember1_10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0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123</xdr:row>
          <xdr:rowOff>50800</xdr:rowOff>
        </xdr:from>
        <xdr:to>
          <xdr:col>15</xdr:col>
          <xdr:colOff>685800</xdr:colOff>
          <xdr:row>124</xdr:row>
          <xdr:rowOff>190500</xdr:rowOff>
        </xdr:to>
        <xdr:sp macro="" textlink="">
          <xdr:nvSpPr>
            <xdr:cNvPr id="3352" name="DownMember1_10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0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126</xdr:row>
          <xdr:rowOff>50800</xdr:rowOff>
        </xdr:from>
        <xdr:to>
          <xdr:col>12</xdr:col>
          <xdr:colOff>685800</xdr:colOff>
          <xdr:row>128</xdr:row>
          <xdr:rowOff>0</xdr:rowOff>
        </xdr:to>
        <xdr:sp macro="" textlink="">
          <xdr:nvSpPr>
            <xdr:cNvPr id="3354" name="AddedMember1_11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0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126</xdr:row>
          <xdr:rowOff>50800</xdr:rowOff>
        </xdr:from>
        <xdr:to>
          <xdr:col>13</xdr:col>
          <xdr:colOff>679450</xdr:colOff>
          <xdr:row>128</xdr:row>
          <xdr:rowOff>0</xdr:rowOff>
        </xdr:to>
        <xdr:sp macro="" textlink="">
          <xdr:nvSpPr>
            <xdr:cNvPr id="3355" name="ChangeMember1_11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0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126</xdr:row>
          <xdr:rowOff>50800</xdr:rowOff>
        </xdr:from>
        <xdr:to>
          <xdr:col>14</xdr:col>
          <xdr:colOff>685800</xdr:colOff>
          <xdr:row>128</xdr:row>
          <xdr:rowOff>0</xdr:rowOff>
        </xdr:to>
        <xdr:sp macro="" textlink="">
          <xdr:nvSpPr>
            <xdr:cNvPr id="3356" name="UpMember1_11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0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126</xdr:row>
          <xdr:rowOff>50800</xdr:rowOff>
        </xdr:from>
        <xdr:to>
          <xdr:col>15</xdr:col>
          <xdr:colOff>685800</xdr:colOff>
          <xdr:row>128</xdr:row>
          <xdr:rowOff>0</xdr:rowOff>
        </xdr:to>
        <xdr:sp macro="" textlink="">
          <xdr:nvSpPr>
            <xdr:cNvPr id="3357" name="DownMember1_11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0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3</xdr:col>
          <xdr:colOff>1295400</xdr:colOff>
          <xdr:row>0</xdr:row>
          <xdr:rowOff>0</xdr:rowOff>
        </xdr:to>
        <xdr:sp macro="" textlink="">
          <xdr:nvSpPr>
            <xdr:cNvPr id="2049" name="FPMExcelClientSheetOptionstb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3</xdr:col>
          <xdr:colOff>1295400</xdr:colOff>
          <xdr:row>0</xdr:row>
          <xdr:rowOff>0</xdr:rowOff>
        </xdr:to>
        <xdr:sp macro="" textlink="">
          <xdr:nvSpPr>
            <xdr:cNvPr id="2050" name="ConnectionDescriptorsInfotb1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3</xdr:col>
          <xdr:colOff>1295400</xdr:colOff>
          <xdr:row>0</xdr:row>
          <xdr:rowOff>0</xdr:rowOff>
        </xdr:to>
        <xdr:sp macro="" textlink="">
          <xdr:nvSpPr>
            <xdr:cNvPr id="2051" name="MultipleReportManagerInfotb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3</xdr:col>
          <xdr:colOff>1295400</xdr:colOff>
          <xdr:row>0</xdr:row>
          <xdr:rowOff>0</xdr:rowOff>
        </xdr:to>
        <xdr:sp macro="" textlink="">
          <xdr:nvSpPr>
            <xdr:cNvPr id="2052" name="AnalyzerDynReport000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74083</xdr:colOff>
      <xdr:row>7</xdr:row>
      <xdr:rowOff>21167</xdr:rowOff>
    </xdr:from>
    <xdr:to>
      <xdr:col>3</xdr:col>
      <xdr:colOff>1672166</xdr:colOff>
      <xdr:row>7</xdr:row>
      <xdr:rowOff>296333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3" y="1418167"/>
          <a:ext cx="1598083" cy="275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914400</xdr:colOff>
          <xdr:row>0</xdr:row>
          <xdr:rowOff>0</xdr:rowOff>
        </xdr:to>
        <xdr:sp macro="" textlink="">
          <xdr:nvSpPr>
            <xdr:cNvPr id="2053" name="ReportSubmitManagerControltb1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914400</xdr:colOff>
          <xdr:row>0</xdr:row>
          <xdr:rowOff>0</xdr:rowOff>
        </xdr:to>
        <xdr:sp macro="" textlink="">
          <xdr:nvSpPr>
            <xdr:cNvPr id="2054" name="ReportSubmitControl_1tb1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1936750</xdr:colOff>
          <xdr:row>7</xdr:row>
          <xdr:rowOff>50800</xdr:rowOff>
        </xdr:from>
        <xdr:to>
          <xdr:col>3</xdr:col>
          <xdr:colOff>2762250</xdr:colOff>
          <xdr:row>7</xdr:row>
          <xdr:rowOff>438150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FF" mc:Ignorable="a14" a14:legacySpreadsheetColorIndex="4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Nollarivit näkyvissa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2819400</xdr:colOff>
          <xdr:row>7</xdr:row>
          <xdr:rowOff>50800</xdr:rowOff>
        </xdr:from>
        <xdr:to>
          <xdr:col>3</xdr:col>
          <xdr:colOff>3651250</xdr:colOff>
          <xdr:row>7</xdr:row>
          <xdr:rowOff>438150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FF" mc:Ignorable="a14" a14:legacySpreadsheetColorIndex="4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Tilit piiloon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3.xml"/><Relationship Id="rId21" Type="http://schemas.openxmlformats.org/officeDocument/2006/relationships/ctrlProp" Target="../ctrlProps/ctrlProp8.xml"/><Relationship Id="rId42" Type="http://schemas.openxmlformats.org/officeDocument/2006/relationships/ctrlProp" Target="../ctrlProps/ctrlProp29.xml"/><Relationship Id="rId47" Type="http://schemas.openxmlformats.org/officeDocument/2006/relationships/ctrlProp" Target="../ctrlProps/ctrlProp34.xml"/><Relationship Id="rId63" Type="http://schemas.openxmlformats.org/officeDocument/2006/relationships/ctrlProp" Target="../ctrlProps/ctrlProp50.xml"/><Relationship Id="rId68" Type="http://schemas.openxmlformats.org/officeDocument/2006/relationships/ctrlProp" Target="../ctrlProps/ctrlProp55.xml"/><Relationship Id="rId84" Type="http://schemas.openxmlformats.org/officeDocument/2006/relationships/ctrlProp" Target="../ctrlProps/ctrlProp71.xml"/><Relationship Id="rId89" Type="http://schemas.openxmlformats.org/officeDocument/2006/relationships/ctrlProp" Target="../ctrlProps/ctrlProp76.xml"/><Relationship Id="rId112" Type="http://schemas.openxmlformats.org/officeDocument/2006/relationships/ctrlProp" Target="../ctrlProps/ctrlProp99.xml"/><Relationship Id="rId16" Type="http://schemas.openxmlformats.org/officeDocument/2006/relationships/ctrlProp" Target="../ctrlProps/ctrlProp3.xml"/><Relationship Id="rId107" Type="http://schemas.openxmlformats.org/officeDocument/2006/relationships/ctrlProp" Target="../ctrlProps/ctrlProp94.xml"/><Relationship Id="rId11" Type="http://schemas.openxmlformats.org/officeDocument/2006/relationships/image" Target="../media/image3.emf"/><Relationship Id="rId32" Type="http://schemas.openxmlformats.org/officeDocument/2006/relationships/ctrlProp" Target="../ctrlProps/ctrlProp19.xml"/><Relationship Id="rId37" Type="http://schemas.openxmlformats.org/officeDocument/2006/relationships/ctrlProp" Target="../ctrlProps/ctrlProp24.xml"/><Relationship Id="rId53" Type="http://schemas.openxmlformats.org/officeDocument/2006/relationships/ctrlProp" Target="../ctrlProps/ctrlProp40.xml"/><Relationship Id="rId58" Type="http://schemas.openxmlformats.org/officeDocument/2006/relationships/ctrlProp" Target="../ctrlProps/ctrlProp45.xml"/><Relationship Id="rId74" Type="http://schemas.openxmlformats.org/officeDocument/2006/relationships/ctrlProp" Target="../ctrlProps/ctrlProp61.xml"/><Relationship Id="rId79" Type="http://schemas.openxmlformats.org/officeDocument/2006/relationships/ctrlProp" Target="../ctrlProps/ctrlProp66.xml"/><Relationship Id="rId102" Type="http://schemas.openxmlformats.org/officeDocument/2006/relationships/ctrlProp" Target="../ctrlProps/ctrlProp89.xml"/><Relationship Id="rId5" Type="http://schemas.openxmlformats.org/officeDocument/2006/relationships/vmlDrawing" Target="../drawings/vmlDrawing1.vml"/><Relationship Id="rId90" Type="http://schemas.openxmlformats.org/officeDocument/2006/relationships/ctrlProp" Target="../ctrlProps/ctrlProp77.xml"/><Relationship Id="rId95" Type="http://schemas.openxmlformats.org/officeDocument/2006/relationships/ctrlProp" Target="../ctrlProps/ctrlProp82.xml"/><Relationship Id="rId22" Type="http://schemas.openxmlformats.org/officeDocument/2006/relationships/ctrlProp" Target="../ctrlProps/ctrlProp9.xml"/><Relationship Id="rId27" Type="http://schemas.openxmlformats.org/officeDocument/2006/relationships/ctrlProp" Target="../ctrlProps/ctrlProp14.xml"/><Relationship Id="rId43" Type="http://schemas.openxmlformats.org/officeDocument/2006/relationships/ctrlProp" Target="../ctrlProps/ctrlProp30.xml"/><Relationship Id="rId48" Type="http://schemas.openxmlformats.org/officeDocument/2006/relationships/ctrlProp" Target="../ctrlProps/ctrlProp35.xml"/><Relationship Id="rId64" Type="http://schemas.openxmlformats.org/officeDocument/2006/relationships/ctrlProp" Target="../ctrlProps/ctrlProp51.xml"/><Relationship Id="rId69" Type="http://schemas.openxmlformats.org/officeDocument/2006/relationships/ctrlProp" Target="../ctrlProps/ctrlProp56.xml"/><Relationship Id="rId113" Type="http://schemas.openxmlformats.org/officeDocument/2006/relationships/ctrlProp" Target="../ctrlProps/ctrlProp100.xml"/><Relationship Id="rId80" Type="http://schemas.openxmlformats.org/officeDocument/2006/relationships/ctrlProp" Target="../ctrlProps/ctrlProp67.xml"/><Relationship Id="rId85" Type="http://schemas.openxmlformats.org/officeDocument/2006/relationships/ctrlProp" Target="../ctrlProps/ctrlProp72.xml"/><Relationship Id="rId12" Type="http://schemas.openxmlformats.org/officeDocument/2006/relationships/control" Target="../activeX/activeX4.xml"/><Relationship Id="rId17" Type="http://schemas.openxmlformats.org/officeDocument/2006/relationships/ctrlProp" Target="../ctrlProps/ctrlProp4.xml"/><Relationship Id="rId33" Type="http://schemas.openxmlformats.org/officeDocument/2006/relationships/ctrlProp" Target="../ctrlProps/ctrlProp20.xml"/><Relationship Id="rId38" Type="http://schemas.openxmlformats.org/officeDocument/2006/relationships/ctrlProp" Target="../ctrlProps/ctrlProp25.xml"/><Relationship Id="rId59" Type="http://schemas.openxmlformats.org/officeDocument/2006/relationships/ctrlProp" Target="../ctrlProps/ctrlProp46.xml"/><Relationship Id="rId103" Type="http://schemas.openxmlformats.org/officeDocument/2006/relationships/ctrlProp" Target="../ctrlProps/ctrlProp90.xml"/><Relationship Id="rId108" Type="http://schemas.openxmlformats.org/officeDocument/2006/relationships/ctrlProp" Target="../ctrlProps/ctrlProp95.xml"/><Relationship Id="rId54" Type="http://schemas.openxmlformats.org/officeDocument/2006/relationships/ctrlProp" Target="../ctrlProps/ctrlProp41.xml"/><Relationship Id="rId70" Type="http://schemas.openxmlformats.org/officeDocument/2006/relationships/ctrlProp" Target="../ctrlProps/ctrlProp57.xml"/><Relationship Id="rId75" Type="http://schemas.openxmlformats.org/officeDocument/2006/relationships/ctrlProp" Target="../ctrlProps/ctrlProp62.xml"/><Relationship Id="rId91" Type="http://schemas.openxmlformats.org/officeDocument/2006/relationships/ctrlProp" Target="../ctrlProps/ctrlProp78.xml"/><Relationship Id="rId96" Type="http://schemas.openxmlformats.org/officeDocument/2006/relationships/ctrlProp" Target="../ctrlProps/ctrlProp83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Relationship Id="rId15" Type="http://schemas.openxmlformats.org/officeDocument/2006/relationships/ctrlProp" Target="../ctrlProps/ctrlProp2.xml"/><Relationship Id="rId23" Type="http://schemas.openxmlformats.org/officeDocument/2006/relationships/ctrlProp" Target="../ctrlProps/ctrlProp10.xml"/><Relationship Id="rId28" Type="http://schemas.openxmlformats.org/officeDocument/2006/relationships/ctrlProp" Target="../ctrlProps/ctrlProp15.xml"/><Relationship Id="rId36" Type="http://schemas.openxmlformats.org/officeDocument/2006/relationships/ctrlProp" Target="../ctrlProps/ctrlProp23.xml"/><Relationship Id="rId49" Type="http://schemas.openxmlformats.org/officeDocument/2006/relationships/ctrlProp" Target="../ctrlProps/ctrlProp36.xml"/><Relationship Id="rId57" Type="http://schemas.openxmlformats.org/officeDocument/2006/relationships/ctrlProp" Target="../ctrlProps/ctrlProp44.xml"/><Relationship Id="rId106" Type="http://schemas.openxmlformats.org/officeDocument/2006/relationships/ctrlProp" Target="../ctrlProps/ctrlProp93.xml"/><Relationship Id="rId114" Type="http://schemas.openxmlformats.org/officeDocument/2006/relationships/comments" Target="../comments1.xml"/><Relationship Id="rId10" Type="http://schemas.openxmlformats.org/officeDocument/2006/relationships/control" Target="../activeX/activeX3.xml"/><Relationship Id="rId31" Type="http://schemas.openxmlformats.org/officeDocument/2006/relationships/ctrlProp" Target="../ctrlProps/ctrlProp18.xml"/><Relationship Id="rId44" Type="http://schemas.openxmlformats.org/officeDocument/2006/relationships/ctrlProp" Target="../ctrlProps/ctrlProp31.xml"/><Relationship Id="rId52" Type="http://schemas.openxmlformats.org/officeDocument/2006/relationships/ctrlProp" Target="../ctrlProps/ctrlProp39.xml"/><Relationship Id="rId60" Type="http://schemas.openxmlformats.org/officeDocument/2006/relationships/ctrlProp" Target="../ctrlProps/ctrlProp47.xml"/><Relationship Id="rId65" Type="http://schemas.openxmlformats.org/officeDocument/2006/relationships/ctrlProp" Target="../ctrlProps/ctrlProp52.xml"/><Relationship Id="rId73" Type="http://schemas.openxmlformats.org/officeDocument/2006/relationships/ctrlProp" Target="../ctrlProps/ctrlProp60.xml"/><Relationship Id="rId78" Type="http://schemas.openxmlformats.org/officeDocument/2006/relationships/ctrlProp" Target="../ctrlProps/ctrlProp65.xml"/><Relationship Id="rId81" Type="http://schemas.openxmlformats.org/officeDocument/2006/relationships/ctrlProp" Target="../ctrlProps/ctrlProp68.xml"/><Relationship Id="rId86" Type="http://schemas.openxmlformats.org/officeDocument/2006/relationships/ctrlProp" Target="../ctrlProps/ctrlProp73.xml"/><Relationship Id="rId94" Type="http://schemas.openxmlformats.org/officeDocument/2006/relationships/ctrlProp" Target="../ctrlProps/ctrlProp81.xml"/><Relationship Id="rId99" Type="http://schemas.openxmlformats.org/officeDocument/2006/relationships/ctrlProp" Target="../ctrlProps/ctrlProp86.xml"/><Relationship Id="rId101" Type="http://schemas.openxmlformats.org/officeDocument/2006/relationships/ctrlProp" Target="../ctrlProps/ctrlProp88.xml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Relationship Id="rId13" Type="http://schemas.openxmlformats.org/officeDocument/2006/relationships/image" Target="../media/image4.emf"/><Relationship Id="rId18" Type="http://schemas.openxmlformats.org/officeDocument/2006/relationships/ctrlProp" Target="../ctrlProps/ctrlProp5.xml"/><Relationship Id="rId39" Type="http://schemas.openxmlformats.org/officeDocument/2006/relationships/ctrlProp" Target="../ctrlProps/ctrlProp26.xml"/><Relationship Id="rId109" Type="http://schemas.openxmlformats.org/officeDocument/2006/relationships/ctrlProp" Target="../ctrlProps/ctrlProp96.xml"/><Relationship Id="rId34" Type="http://schemas.openxmlformats.org/officeDocument/2006/relationships/ctrlProp" Target="../ctrlProps/ctrlProp21.xml"/><Relationship Id="rId50" Type="http://schemas.openxmlformats.org/officeDocument/2006/relationships/ctrlProp" Target="../ctrlProps/ctrlProp37.xml"/><Relationship Id="rId55" Type="http://schemas.openxmlformats.org/officeDocument/2006/relationships/ctrlProp" Target="../ctrlProps/ctrlProp42.xml"/><Relationship Id="rId76" Type="http://schemas.openxmlformats.org/officeDocument/2006/relationships/ctrlProp" Target="../ctrlProps/ctrlProp63.xml"/><Relationship Id="rId97" Type="http://schemas.openxmlformats.org/officeDocument/2006/relationships/ctrlProp" Target="../ctrlProps/ctrlProp84.xml"/><Relationship Id="rId104" Type="http://schemas.openxmlformats.org/officeDocument/2006/relationships/ctrlProp" Target="../ctrlProps/ctrlProp91.xml"/><Relationship Id="rId7" Type="http://schemas.openxmlformats.org/officeDocument/2006/relationships/image" Target="../media/image1.emf"/><Relationship Id="rId71" Type="http://schemas.openxmlformats.org/officeDocument/2006/relationships/ctrlProp" Target="../ctrlProps/ctrlProp58.xml"/><Relationship Id="rId92" Type="http://schemas.openxmlformats.org/officeDocument/2006/relationships/ctrlProp" Target="../ctrlProps/ctrlProp79.xml"/><Relationship Id="rId2" Type="http://schemas.openxmlformats.org/officeDocument/2006/relationships/customProperty" Target="../customProperty1.bin"/><Relationship Id="rId29" Type="http://schemas.openxmlformats.org/officeDocument/2006/relationships/ctrlProp" Target="../ctrlProps/ctrlProp16.xml"/><Relationship Id="rId24" Type="http://schemas.openxmlformats.org/officeDocument/2006/relationships/ctrlProp" Target="../ctrlProps/ctrlProp11.xml"/><Relationship Id="rId40" Type="http://schemas.openxmlformats.org/officeDocument/2006/relationships/ctrlProp" Target="../ctrlProps/ctrlProp27.xml"/><Relationship Id="rId45" Type="http://schemas.openxmlformats.org/officeDocument/2006/relationships/ctrlProp" Target="../ctrlProps/ctrlProp32.xml"/><Relationship Id="rId66" Type="http://schemas.openxmlformats.org/officeDocument/2006/relationships/ctrlProp" Target="../ctrlProps/ctrlProp53.xml"/><Relationship Id="rId87" Type="http://schemas.openxmlformats.org/officeDocument/2006/relationships/ctrlProp" Target="../ctrlProps/ctrlProp74.xml"/><Relationship Id="rId110" Type="http://schemas.openxmlformats.org/officeDocument/2006/relationships/ctrlProp" Target="../ctrlProps/ctrlProp97.xml"/><Relationship Id="rId61" Type="http://schemas.openxmlformats.org/officeDocument/2006/relationships/ctrlProp" Target="../ctrlProps/ctrlProp48.xml"/><Relationship Id="rId82" Type="http://schemas.openxmlformats.org/officeDocument/2006/relationships/ctrlProp" Target="../ctrlProps/ctrlProp69.xml"/><Relationship Id="rId19" Type="http://schemas.openxmlformats.org/officeDocument/2006/relationships/ctrlProp" Target="../ctrlProps/ctrlProp6.xml"/><Relationship Id="rId14" Type="http://schemas.openxmlformats.org/officeDocument/2006/relationships/ctrlProp" Target="../ctrlProps/ctrlProp1.xml"/><Relationship Id="rId30" Type="http://schemas.openxmlformats.org/officeDocument/2006/relationships/ctrlProp" Target="../ctrlProps/ctrlProp17.xml"/><Relationship Id="rId35" Type="http://schemas.openxmlformats.org/officeDocument/2006/relationships/ctrlProp" Target="../ctrlProps/ctrlProp22.xml"/><Relationship Id="rId56" Type="http://schemas.openxmlformats.org/officeDocument/2006/relationships/ctrlProp" Target="../ctrlProps/ctrlProp43.xml"/><Relationship Id="rId77" Type="http://schemas.openxmlformats.org/officeDocument/2006/relationships/ctrlProp" Target="../ctrlProps/ctrlProp64.xml"/><Relationship Id="rId100" Type="http://schemas.openxmlformats.org/officeDocument/2006/relationships/ctrlProp" Target="../ctrlProps/ctrlProp87.xml"/><Relationship Id="rId105" Type="http://schemas.openxmlformats.org/officeDocument/2006/relationships/ctrlProp" Target="../ctrlProps/ctrlProp92.xml"/><Relationship Id="rId8" Type="http://schemas.openxmlformats.org/officeDocument/2006/relationships/control" Target="../activeX/activeX2.xml"/><Relationship Id="rId51" Type="http://schemas.openxmlformats.org/officeDocument/2006/relationships/ctrlProp" Target="../ctrlProps/ctrlProp38.xml"/><Relationship Id="rId72" Type="http://schemas.openxmlformats.org/officeDocument/2006/relationships/ctrlProp" Target="../ctrlProps/ctrlProp59.xml"/><Relationship Id="rId93" Type="http://schemas.openxmlformats.org/officeDocument/2006/relationships/ctrlProp" Target="../ctrlProps/ctrlProp80.xml"/><Relationship Id="rId98" Type="http://schemas.openxmlformats.org/officeDocument/2006/relationships/ctrlProp" Target="../ctrlProps/ctrlProp85.xml"/><Relationship Id="rId3" Type="http://schemas.openxmlformats.org/officeDocument/2006/relationships/customProperty" Target="../customProperty2.bin"/><Relationship Id="rId25" Type="http://schemas.openxmlformats.org/officeDocument/2006/relationships/ctrlProp" Target="../ctrlProps/ctrlProp12.xml"/><Relationship Id="rId46" Type="http://schemas.openxmlformats.org/officeDocument/2006/relationships/ctrlProp" Target="../ctrlProps/ctrlProp33.xml"/><Relationship Id="rId67" Type="http://schemas.openxmlformats.org/officeDocument/2006/relationships/ctrlProp" Target="../ctrlProps/ctrlProp54.xml"/><Relationship Id="rId20" Type="http://schemas.openxmlformats.org/officeDocument/2006/relationships/ctrlProp" Target="../ctrlProps/ctrlProp7.xml"/><Relationship Id="rId41" Type="http://schemas.openxmlformats.org/officeDocument/2006/relationships/ctrlProp" Target="../ctrlProps/ctrlProp28.xml"/><Relationship Id="rId62" Type="http://schemas.openxmlformats.org/officeDocument/2006/relationships/ctrlProp" Target="../ctrlProps/ctrlProp49.xml"/><Relationship Id="rId83" Type="http://schemas.openxmlformats.org/officeDocument/2006/relationships/ctrlProp" Target="../ctrlProps/ctrlProp70.xml"/><Relationship Id="rId88" Type="http://schemas.openxmlformats.org/officeDocument/2006/relationships/ctrlProp" Target="../ctrlProps/ctrlProp75.xml"/><Relationship Id="rId111" Type="http://schemas.openxmlformats.org/officeDocument/2006/relationships/ctrlProp" Target="../ctrlProps/ctrlProp9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13" Type="http://schemas.openxmlformats.org/officeDocument/2006/relationships/image" Target="../media/image7.emf"/><Relationship Id="rId18" Type="http://schemas.openxmlformats.org/officeDocument/2006/relationships/control" Target="../activeX/activeX10.xml"/><Relationship Id="rId3" Type="http://schemas.openxmlformats.org/officeDocument/2006/relationships/customProperty" Target="../customProperty4.bin"/><Relationship Id="rId21" Type="http://schemas.openxmlformats.org/officeDocument/2006/relationships/ctrlProp" Target="../ctrlProps/ctrlProp102.xml"/><Relationship Id="rId7" Type="http://schemas.openxmlformats.org/officeDocument/2006/relationships/vmlDrawing" Target="../drawings/vmlDrawing2.vml"/><Relationship Id="rId12" Type="http://schemas.openxmlformats.org/officeDocument/2006/relationships/control" Target="../activeX/activeX7.xml"/><Relationship Id="rId17" Type="http://schemas.openxmlformats.org/officeDocument/2006/relationships/image" Target="../media/image9.emf"/><Relationship Id="rId2" Type="http://schemas.openxmlformats.org/officeDocument/2006/relationships/customProperty" Target="../customProperty3.bin"/><Relationship Id="rId16" Type="http://schemas.openxmlformats.org/officeDocument/2006/relationships/control" Target="../activeX/activeX9.xml"/><Relationship Id="rId20" Type="http://schemas.openxmlformats.org/officeDocument/2006/relationships/ctrlProp" Target="../ctrlProps/ctrlProp101.xml"/><Relationship Id="rId1" Type="http://schemas.openxmlformats.org/officeDocument/2006/relationships/printerSettings" Target="../printerSettings/printerSettings2.bin"/><Relationship Id="rId6" Type="http://schemas.openxmlformats.org/officeDocument/2006/relationships/drawing" Target="../drawings/drawing2.xml"/><Relationship Id="rId11" Type="http://schemas.openxmlformats.org/officeDocument/2006/relationships/image" Target="../media/image6.emf"/><Relationship Id="rId5" Type="http://schemas.openxmlformats.org/officeDocument/2006/relationships/customProperty" Target="../customProperty6.bin"/><Relationship Id="rId15" Type="http://schemas.openxmlformats.org/officeDocument/2006/relationships/image" Target="../media/image8.emf"/><Relationship Id="rId10" Type="http://schemas.openxmlformats.org/officeDocument/2006/relationships/control" Target="../activeX/activeX6.xml"/><Relationship Id="rId19" Type="http://schemas.openxmlformats.org/officeDocument/2006/relationships/image" Target="../media/image10.emf"/><Relationship Id="rId4" Type="http://schemas.openxmlformats.org/officeDocument/2006/relationships/customProperty" Target="../customProperty5.bin"/><Relationship Id="rId9" Type="http://schemas.openxmlformats.org/officeDocument/2006/relationships/image" Target="../media/image5.emf"/><Relationship Id="rId14" Type="http://schemas.openxmlformats.org/officeDocument/2006/relationships/control" Target="../activeX/activeX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175"/>
  <sheetViews>
    <sheetView topLeftCell="C105" zoomScale="80" zoomScaleNormal="80" workbookViewId="0">
      <selection activeCell="A134" sqref="A134"/>
    </sheetView>
  </sheetViews>
  <sheetFormatPr defaultColWidth="9.1796875" defaultRowHeight="14" x14ac:dyDescent="0.3"/>
  <cols>
    <col min="1" max="1" width="1.7265625" style="9" customWidth="1"/>
    <col min="2" max="2" width="12.7265625" style="9" customWidth="1"/>
    <col min="3" max="3" width="15.7265625" style="9" customWidth="1"/>
    <col min="4" max="4" width="64.7265625" style="9" customWidth="1"/>
    <col min="5" max="5" width="3.26953125" style="9" customWidth="1"/>
    <col min="6" max="6" width="14.26953125" style="9" customWidth="1"/>
    <col min="7" max="7" width="3.26953125" style="9" customWidth="1"/>
    <col min="8" max="8" width="30.7265625" style="9" customWidth="1"/>
    <col min="9" max="9" width="3.26953125" style="9" customWidth="1"/>
    <col min="10" max="10" width="14.26953125" style="9" customWidth="1"/>
    <col min="11" max="11" width="3.26953125" style="9" customWidth="1"/>
    <col min="12" max="12" width="36.7265625" style="9" customWidth="1"/>
    <col min="13" max="16" width="10.7265625" style="9" customWidth="1"/>
    <col min="17" max="17" width="90.7265625" style="9" customWidth="1"/>
    <col min="18" max="27" width="9.1796875" style="9"/>
    <col min="28" max="28" width="21.1796875" style="9" bestFit="1" customWidth="1"/>
    <col min="29" max="16384" width="9.1796875" style="9"/>
  </cols>
  <sheetData>
    <row r="1" spans="1:28" ht="42" customHeight="1" x14ac:dyDescent="0.3">
      <c r="A1" s="10"/>
      <c r="B1" s="109" t="s">
        <v>3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AA1" s="8">
        <v>1</v>
      </c>
      <c r="AB1" s="8" t="b">
        <v>0</v>
      </c>
    </row>
    <row r="2" spans="1:28" ht="15.75" customHeight="1" x14ac:dyDescent="0.3">
      <c r="A2" s="47" t="s">
        <v>36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28" ht="15.75" customHeight="1" x14ac:dyDescent="0.3">
      <c r="A3" s="10"/>
      <c r="B3" s="11" t="s">
        <v>4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28" ht="18" customHeight="1" thickBot="1" x14ac:dyDescent="0.3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28" ht="28.4" customHeight="1" x14ac:dyDescent="0.3">
      <c r="A5" s="10"/>
      <c r="B5" s="110" t="s">
        <v>5</v>
      </c>
      <c r="C5" s="111"/>
      <c r="D5" s="111"/>
      <c r="E5" s="111"/>
      <c r="F5" s="111"/>
      <c r="G5" s="111"/>
      <c r="H5" s="111"/>
      <c r="I5" s="111"/>
      <c r="J5" s="111"/>
      <c r="K5" s="111"/>
      <c r="L5" s="112"/>
      <c r="Q5" s="41" t="s">
        <v>29</v>
      </c>
    </row>
    <row r="6" spans="1:28" ht="28.4" customHeight="1" thickBot="1" x14ac:dyDescent="0.35">
      <c r="A6" s="10"/>
      <c r="B6" s="113"/>
      <c r="C6" s="114"/>
      <c r="D6" s="114"/>
      <c r="E6" s="114"/>
      <c r="F6" s="114"/>
      <c r="G6" s="114"/>
      <c r="H6" s="114"/>
      <c r="I6" s="114"/>
      <c r="J6" s="114"/>
      <c r="K6" s="114"/>
      <c r="L6" s="115"/>
      <c r="Q6" s="42" t="s">
        <v>30</v>
      </c>
    </row>
    <row r="7" spans="1:28" ht="22" customHeight="1" x14ac:dyDescent="0.3">
      <c r="A7" s="10"/>
      <c r="B7" s="132" t="s">
        <v>16</v>
      </c>
      <c r="C7" s="36"/>
      <c r="D7" s="36"/>
      <c r="E7" s="36"/>
      <c r="F7" s="36"/>
      <c r="G7" s="36"/>
      <c r="H7" s="36"/>
      <c r="I7" s="36"/>
      <c r="J7" s="36"/>
      <c r="K7" s="36"/>
      <c r="L7" s="37"/>
      <c r="Q7" s="141" t="s">
        <v>32</v>
      </c>
    </row>
    <row r="8" spans="1:28" ht="18" customHeight="1" x14ac:dyDescent="0.3">
      <c r="A8" s="10"/>
      <c r="B8" s="123"/>
      <c r="C8" s="21"/>
      <c r="D8" s="21"/>
      <c r="E8" s="21"/>
      <c r="F8" s="21"/>
      <c r="G8" s="21"/>
      <c r="H8" s="21"/>
      <c r="I8" s="21"/>
      <c r="J8" s="21"/>
      <c r="K8" s="21"/>
      <c r="L8" s="22"/>
      <c r="Q8" s="141"/>
    </row>
    <row r="9" spans="1:28" ht="17.149999999999999" customHeight="1" x14ac:dyDescent="0.3">
      <c r="A9" s="10"/>
      <c r="B9" s="123"/>
      <c r="C9" s="13"/>
      <c r="D9" s="14"/>
      <c r="E9" s="119" t="s">
        <v>6</v>
      </c>
      <c r="F9" s="120"/>
      <c r="G9" s="121"/>
      <c r="H9" s="12" t="s">
        <v>7</v>
      </c>
      <c r="I9" s="119" t="s">
        <v>8</v>
      </c>
      <c r="J9" s="120"/>
      <c r="K9" s="121"/>
      <c r="L9" s="23" t="s">
        <v>7</v>
      </c>
      <c r="Q9" s="141"/>
    </row>
    <row r="10" spans="1:28" ht="5.15" customHeight="1" x14ac:dyDescent="0.3">
      <c r="A10" s="10"/>
      <c r="B10" s="123"/>
      <c r="C10" s="116"/>
      <c r="D10" s="21"/>
      <c r="E10" s="24"/>
      <c r="F10" s="24"/>
      <c r="G10" s="24"/>
      <c r="H10" s="17"/>
      <c r="I10" s="24"/>
      <c r="J10" s="24"/>
      <c r="K10" s="24"/>
      <c r="L10" s="22"/>
      <c r="Q10" s="141"/>
    </row>
    <row r="11" spans="1:28" ht="16" customHeight="1" x14ac:dyDescent="0.3">
      <c r="A11" s="10"/>
      <c r="B11" s="123"/>
      <c r="C11" s="117"/>
      <c r="D11" s="25" t="s">
        <v>10</v>
      </c>
      <c r="E11" s="24"/>
      <c r="F11" s="79" t="s">
        <v>11</v>
      </c>
      <c r="G11" s="24"/>
      <c r="H11" s="18" t="s">
        <v>12</v>
      </c>
      <c r="I11" s="24"/>
      <c r="J11" s="27" t="s">
        <v>13</v>
      </c>
      <c r="K11" s="24"/>
      <c r="L11" s="28" t="s">
        <v>12</v>
      </c>
      <c r="Q11" s="141"/>
    </row>
    <row r="12" spans="1:28" ht="5.15" customHeight="1" x14ac:dyDescent="0.3">
      <c r="A12" s="10"/>
      <c r="B12" s="123"/>
      <c r="C12" s="118"/>
      <c r="D12" s="15"/>
      <c r="E12" s="16"/>
      <c r="F12" s="16"/>
      <c r="G12" s="16"/>
      <c r="H12" s="14"/>
      <c r="I12" s="16"/>
      <c r="J12" s="16"/>
      <c r="K12" s="16"/>
      <c r="L12" s="29"/>
      <c r="Q12" s="141"/>
    </row>
    <row r="13" spans="1:28" ht="5.15" customHeight="1" x14ac:dyDescent="0.3">
      <c r="A13" s="10"/>
      <c r="B13" s="123"/>
      <c r="C13" s="117"/>
      <c r="D13" s="21"/>
      <c r="E13" s="24"/>
      <c r="F13" s="24"/>
      <c r="G13" s="24"/>
      <c r="H13" s="19"/>
      <c r="I13" s="24"/>
      <c r="J13" s="24"/>
      <c r="K13" s="24"/>
      <c r="L13" s="22"/>
      <c r="Q13" s="141"/>
    </row>
    <row r="14" spans="1:28" ht="16" customHeight="1" x14ac:dyDescent="0.3">
      <c r="A14" s="10"/>
      <c r="B14" s="123"/>
      <c r="C14" s="117"/>
      <c r="D14" s="25" t="s">
        <v>14</v>
      </c>
      <c r="E14" s="24"/>
      <c r="F14" s="26" t="s">
        <v>11</v>
      </c>
      <c r="G14" s="24"/>
      <c r="H14" s="18" t="s">
        <v>12</v>
      </c>
      <c r="I14" s="24"/>
      <c r="J14" s="27" t="s">
        <v>13</v>
      </c>
      <c r="K14" s="24"/>
      <c r="L14" s="28" t="s">
        <v>12</v>
      </c>
      <c r="Q14" s="141"/>
    </row>
    <row r="15" spans="1:28" ht="5.15" customHeight="1" x14ac:dyDescent="0.3">
      <c r="A15" s="10"/>
      <c r="B15" s="123"/>
      <c r="C15" s="118"/>
      <c r="D15" s="15"/>
      <c r="E15" s="16"/>
      <c r="F15" s="16"/>
      <c r="G15" s="16"/>
      <c r="H15" s="14"/>
      <c r="I15" s="16"/>
      <c r="J15" s="16"/>
      <c r="K15" s="16"/>
      <c r="L15" s="29"/>
      <c r="Q15" s="141"/>
    </row>
    <row r="16" spans="1:28" ht="11.15" customHeight="1" x14ac:dyDescent="0.3">
      <c r="A16" s="10"/>
      <c r="B16" s="123"/>
      <c r="C16" s="117"/>
      <c r="D16" s="125" t="s">
        <v>15</v>
      </c>
      <c r="E16" s="24"/>
      <c r="F16" s="24"/>
      <c r="G16" s="24"/>
      <c r="H16" s="19"/>
      <c r="I16" s="24"/>
      <c r="J16" s="24"/>
      <c r="K16" s="24"/>
      <c r="L16" s="22"/>
      <c r="Q16" s="141"/>
    </row>
    <row r="17" spans="1:17" ht="11.15" customHeight="1" x14ac:dyDescent="0.3">
      <c r="A17" s="10"/>
      <c r="B17" s="123"/>
      <c r="C17" s="117"/>
      <c r="D17" s="125"/>
      <c r="E17" s="24"/>
      <c r="F17" s="24"/>
      <c r="G17" s="24"/>
      <c r="H17" s="19"/>
      <c r="I17" s="24"/>
      <c r="J17" s="24"/>
      <c r="K17" s="24"/>
      <c r="L17" s="22"/>
      <c r="Q17" s="141"/>
    </row>
    <row r="18" spans="1:17" ht="16" customHeight="1" x14ac:dyDescent="0.3">
      <c r="A18" s="10"/>
      <c r="B18" s="123"/>
      <c r="C18" s="20"/>
      <c r="D18" s="30" t="str">
        <f>IF(AA1=2, "Taso 1", IF(AB1=TRUE, IF(A26-1=0, "Alin taso","Alin taso -"&amp;(A26-1)), "Taso 1"))</f>
        <v>Taso 1</v>
      </c>
      <c r="E18" s="24"/>
      <c r="F18" s="26" t="s">
        <v>11</v>
      </c>
      <c r="G18" s="24"/>
      <c r="H18" s="18" t="s">
        <v>12</v>
      </c>
      <c r="I18" s="24"/>
      <c r="J18" s="27" t="s">
        <v>13</v>
      </c>
      <c r="K18" s="24"/>
      <c r="L18" s="28" t="s">
        <v>12</v>
      </c>
      <c r="Q18" s="141"/>
    </row>
    <row r="19" spans="1:17" ht="5.15" customHeight="1" x14ac:dyDescent="0.3">
      <c r="A19" s="10"/>
      <c r="B19" s="123"/>
      <c r="C19" s="20"/>
      <c r="D19" s="15"/>
      <c r="E19" s="16"/>
      <c r="F19" s="16"/>
      <c r="G19" s="16"/>
      <c r="H19" s="14"/>
      <c r="I19" s="16"/>
      <c r="J19" s="16"/>
      <c r="K19" s="16"/>
      <c r="L19" s="29"/>
      <c r="Q19" s="141"/>
    </row>
    <row r="20" spans="1:17" ht="5.15" customHeight="1" x14ac:dyDescent="0.35">
      <c r="A20" s="10"/>
      <c r="B20" s="123"/>
      <c r="C20" s="20"/>
      <c r="D20" s="21"/>
      <c r="E20" s="24"/>
      <c r="F20" s="24"/>
      <c r="G20" s="24"/>
      <c r="H20" s="19"/>
      <c r="I20" s="24"/>
      <c r="J20" s="24"/>
      <c r="K20" s="24"/>
      <c r="L20" s="22"/>
      <c r="Q20" s="43"/>
    </row>
    <row r="21" spans="1:17" ht="16" customHeight="1" x14ac:dyDescent="0.3">
      <c r="A21" s="10"/>
      <c r="B21" s="123"/>
      <c r="C21" s="20"/>
      <c r="D21" s="31" t="str">
        <f>IF(AA1=2, "Taso 2", IF(AB1=TRUE, IF(A26-2=0, "Alin taso","Alin taso -"&amp;(A26-2)), "Taso 2"))</f>
        <v>Taso 2</v>
      </c>
      <c r="E21" s="24"/>
      <c r="F21" s="26" t="s">
        <v>11</v>
      </c>
      <c r="G21" s="24"/>
      <c r="H21" s="18" t="s">
        <v>12</v>
      </c>
      <c r="I21" s="24"/>
      <c r="J21" s="27" t="s">
        <v>13</v>
      </c>
      <c r="K21" s="24"/>
      <c r="L21" s="28" t="s">
        <v>12</v>
      </c>
      <c r="Q21" s="44" t="s">
        <v>33</v>
      </c>
    </row>
    <row r="22" spans="1:17" ht="5.15" customHeight="1" x14ac:dyDescent="0.3">
      <c r="A22" s="10"/>
      <c r="B22" s="123"/>
      <c r="C22" s="20"/>
      <c r="D22" s="15"/>
      <c r="E22" s="16"/>
      <c r="F22" s="16"/>
      <c r="G22" s="16"/>
      <c r="H22" s="14"/>
      <c r="I22" s="16"/>
      <c r="J22" s="16"/>
      <c r="K22" s="16"/>
      <c r="L22" s="29"/>
      <c r="Q22" s="141" t="s">
        <v>34</v>
      </c>
    </row>
    <row r="23" spans="1:17" ht="5.15" customHeight="1" x14ac:dyDescent="0.3">
      <c r="A23" s="10"/>
      <c r="B23" s="123"/>
      <c r="C23" s="20"/>
      <c r="D23" s="21"/>
      <c r="E23" s="24"/>
      <c r="F23" s="24"/>
      <c r="G23" s="24"/>
      <c r="H23" s="19"/>
      <c r="I23" s="24"/>
      <c r="J23" s="24"/>
      <c r="K23" s="24"/>
      <c r="L23" s="22"/>
      <c r="Q23" s="141"/>
    </row>
    <row r="24" spans="1:17" ht="16" customHeight="1" x14ac:dyDescent="0.3">
      <c r="A24" s="10"/>
      <c r="B24" s="123"/>
      <c r="C24" s="20"/>
      <c r="D24" s="32" t="str">
        <f>IF(AA1=2, "Taso 3", IF(AB1=TRUE, IF(A26-3=0, "Alin taso","Alin taso -"&amp;(A26-3)), "Taso 3"))</f>
        <v>Taso 3</v>
      </c>
      <c r="E24" s="24"/>
      <c r="F24" s="26" t="s">
        <v>11</v>
      </c>
      <c r="G24" s="24"/>
      <c r="H24" s="18" t="s">
        <v>12</v>
      </c>
      <c r="I24" s="24"/>
      <c r="J24" s="27" t="s">
        <v>13</v>
      </c>
      <c r="K24" s="24"/>
      <c r="L24" s="28" t="s">
        <v>12</v>
      </c>
      <c r="Q24" s="141"/>
    </row>
    <row r="25" spans="1:17" ht="5.15" customHeight="1" x14ac:dyDescent="0.3">
      <c r="A25" s="10"/>
      <c r="B25" s="123"/>
      <c r="C25" s="20"/>
      <c r="D25" s="15"/>
      <c r="E25" s="16"/>
      <c r="F25" s="16"/>
      <c r="G25" s="16"/>
      <c r="H25" s="14"/>
      <c r="I25" s="16"/>
      <c r="J25" s="16"/>
      <c r="K25" s="16"/>
      <c r="L25" s="29"/>
      <c r="Q25" s="141"/>
    </row>
    <row r="26" spans="1:17" ht="22" customHeight="1" x14ac:dyDescent="0.3">
      <c r="A26" s="10">
        <v>3</v>
      </c>
      <c r="B26" s="123"/>
      <c r="C26" s="20"/>
      <c r="D26" s="21"/>
      <c r="E26" s="21"/>
      <c r="F26" s="21"/>
      <c r="G26" s="21"/>
      <c r="H26" s="21"/>
      <c r="I26" s="21"/>
      <c r="J26" s="21"/>
      <c r="K26" s="21"/>
      <c r="L26" s="22"/>
      <c r="Q26" s="141"/>
    </row>
    <row r="27" spans="1:17" ht="5.15" customHeight="1" thickBot="1" x14ac:dyDescent="0.35">
      <c r="A27" s="10"/>
      <c r="B27" s="124"/>
      <c r="C27" s="33"/>
      <c r="D27" s="34"/>
      <c r="E27" s="34"/>
      <c r="F27" s="34"/>
      <c r="G27" s="34"/>
      <c r="H27" s="34"/>
      <c r="I27" s="34"/>
      <c r="J27" s="34"/>
      <c r="K27" s="34"/>
      <c r="L27" s="35"/>
      <c r="Q27" s="141"/>
    </row>
    <row r="28" spans="1:17" ht="22" customHeight="1" x14ac:dyDescent="0.3">
      <c r="A28" s="10"/>
      <c r="B28" s="122" t="s">
        <v>9</v>
      </c>
      <c r="C28" s="21"/>
      <c r="D28" s="21"/>
      <c r="E28" s="21"/>
      <c r="F28" s="21"/>
      <c r="G28" s="21"/>
      <c r="H28" s="21"/>
      <c r="I28" s="21"/>
      <c r="J28" s="21"/>
      <c r="K28" s="21"/>
      <c r="L28" s="22"/>
      <c r="Q28" s="141"/>
    </row>
    <row r="29" spans="1:17" ht="18" customHeight="1" x14ac:dyDescent="0.3">
      <c r="A29" s="10"/>
      <c r="B29" s="123"/>
      <c r="C29" s="21"/>
      <c r="D29" s="21"/>
      <c r="E29" s="21"/>
      <c r="F29" s="21"/>
      <c r="G29" s="21"/>
      <c r="H29" s="21"/>
      <c r="I29" s="21"/>
      <c r="J29" s="21"/>
      <c r="K29" s="21"/>
      <c r="L29" s="22"/>
      <c r="Q29" s="141"/>
    </row>
    <row r="30" spans="1:17" ht="17.149999999999999" customHeight="1" x14ac:dyDescent="0.35">
      <c r="A30" s="10"/>
      <c r="B30" s="123"/>
      <c r="C30" s="13"/>
      <c r="D30" s="14"/>
      <c r="E30" s="119" t="s">
        <v>6</v>
      </c>
      <c r="F30" s="120"/>
      <c r="G30" s="121"/>
      <c r="H30" s="12" t="s">
        <v>7</v>
      </c>
      <c r="I30" s="119" t="s">
        <v>8</v>
      </c>
      <c r="J30" s="120"/>
      <c r="K30" s="121"/>
      <c r="L30" s="23" t="s">
        <v>7</v>
      </c>
      <c r="Q30" s="43"/>
    </row>
    <row r="31" spans="1:17" ht="5.15" customHeight="1" x14ac:dyDescent="0.35">
      <c r="A31" s="10"/>
      <c r="B31" s="123"/>
      <c r="C31" s="116"/>
      <c r="D31" s="21"/>
      <c r="E31" s="24"/>
      <c r="F31" s="24"/>
      <c r="G31" s="24"/>
      <c r="H31" s="17"/>
      <c r="I31" s="24"/>
      <c r="J31" s="24"/>
      <c r="K31" s="24"/>
      <c r="L31" s="22"/>
      <c r="Q31" s="43"/>
    </row>
    <row r="32" spans="1:17" ht="16" customHeight="1" x14ac:dyDescent="0.3">
      <c r="A32" s="10"/>
      <c r="B32" s="123"/>
      <c r="C32" s="117"/>
      <c r="D32" s="25" t="s">
        <v>10</v>
      </c>
      <c r="E32" s="24"/>
      <c r="F32" s="79" t="s">
        <v>11</v>
      </c>
      <c r="G32" s="24"/>
      <c r="H32" s="18" t="s">
        <v>12</v>
      </c>
      <c r="I32" s="24"/>
      <c r="J32" s="27" t="s">
        <v>13</v>
      </c>
      <c r="K32" s="24"/>
      <c r="L32" s="28" t="s">
        <v>12</v>
      </c>
      <c r="Q32" s="45" t="s">
        <v>31</v>
      </c>
    </row>
    <row r="33" spans="1:17" ht="5.15" customHeight="1" x14ac:dyDescent="0.3">
      <c r="A33" s="10"/>
      <c r="B33" s="123"/>
      <c r="C33" s="118"/>
      <c r="D33" s="15"/>
      <c r="E33" s="16"/>
      <c r="F33" s="16"/>
      <c r="G33" s="16"/>
      <c r="H33" s="14"/>
      <c r="I33" s="16"/>
      <c r="J33" s="16"/>
      <c r="K33" s="16"/>
      <c r="L33" s="29"/>
      <c r="Q33" s="141" t="s">
        <v>35</v>
      </c>
    </row>
    <row r="34" spans="1:17" ht="5.15" customHeight="1" x14ac:dyDescent="0.3">
      <c r="A34" s="10"/>
      <c r="B34" s="123"/>
      <c r="C34" s="117"/>
      <c r="D34" s="21"/>
      <c r="E34" s="24"/>
      <c r="F34" s="24"/>
      <c r="G34" s="24"/>
      <c r="H34" s="19"/>
      <c r="I34" s="24"/>
      <c r="J34" s="24"/>
      <c r="K34" s="24"/>
      <c r="L34" s="22"/>
      <c r="Q34" s="141"/>
    </row>
    <row r="35" spans="1:17" ht="16" customHeight="1" x14ac:dyDescent="0.3">
      <c r="A35" s="10"/>
      <c r="B35" s="123"/>
      <c r="C35" s="117"/>
      <c r="D35" s="25" t="s">
        <v>14</v>
      </c>
      <c r="E35" s="24"/>
      <c r="F35" s="26" t="s">
        <v>11</v>
      </c>
      <c r="G35" s="24"/>
      <c r="H35" s="18" t="s">
        <v>12</v>
      </c>
      <c r="I35" s="24"/>
      <c r="J35" s="27" t="s">
        <v>13</v>
      </c>
      <c r="K35" s="24"/>
      <c r="L35" s="28" t="s">
        <v>12</v>
      </c>
      <c r="Q35" s="141"/>
    </row>
    <row r="36" spans="1:17" ht="5.15" customHeight="1" x14ac:dyDescent="0.3">
      <c r="A36" s="10"/>
      <c r="B36" s="123"/>
      <c r="C36" s="118"/>
      <c r="D36" s="15"/>
      <c r="E36" s="16"/>
      <c r="F36" s="16"/>
      <c r="G36" s="16"/>
      <c r="H36" s="14"/>
      <c r="I36" s="16"/>
      <c r="J36" s="16"/>
      <c r="K36" s="16"/>
      <c r="L36" s="29"/>
      <c r="Q36" s="141"/>
    </row>
    <row r="37" spans="1:17" ht="11.15" customHeight="1" x14ac:dyDescent="0.3">
      <c r="A37" s="10"/>
      <c r="B37" s="123"/>
      <c r="C37" s="117"/>
      <c r="D37" s="125" t="s">
        <v>15</v>
      </c>
      <c r="E37" s="24"/>
      <c r="F37" s="24"/>
      <c r="G37" s="24"/>
      <c r="H37" s="19"/>
      <c r="I37" s="24"/>
      <c r="J37" s="24"/>
      <c r="K37" s="24"/>
      <c r="L37" s="22"/>
      <c r="Q37" s="141"/>
    </row>
    <row r="38" spans="1:17" ht="11.15" customHeight="1" x14ac:dyDescent="0.3">
      <c r="A38" s="10"/>
      <c r="B38" s="123"/>
      <c r="C38" s="117"/>
      <c r="D38" s="125"/>
      <c r="E38" s="24"/>
      <c r="F38" s="24"/>
      <c r="G38" s="24"/>
      <c r="H38" s="19"/>
      <c r="I38" s="24"/>
      <c r="J38" s="24"/>
      <c r="K38" s="24"/>
      <c r="L38" s="22"/>
      <c r="Q38" s="141"/>
    </row>
    <row r="39" spans="1:17" ht="16" customHeight="1" x14ac:dyDescent="0.3">
      <c r="A39" s="10"/>
      <c r="B39" s="123"/>
      <c r="C39" s="20"/>
      <c r="D39" s="30" t="str">
        <f>IF(AA1=2, "Taso 1", IF(AB1=TRUE, IF(A47-1=0, "Alin taso","Alin taso -"&amp;(A47-1)), "Taso 1"))</f>
        <v>Taso 1</v>
      </c>
      <c r="E39" s="24"/>
      <c r="F39" s="26" t="s">
        <v>11</v>
      </c>
      <c r="G39" s="24"/>
      <c r="H39" s="18" t="s">
        <v>12</v>
      </c>
      <c r="I39" s="24"/>
      <c r="J39" s="27" t="s">
        <v>13</v>
      </c>
      <c r="K39" s="24"/>
      <c r="L39" s="28" t="s">
        <v>12</v>
      </c>
      <c r="Q39" s="141"/>
    </row>
    <row r="40" spans="1:17" ht="5.15" customHeight="1" x14ac:dyDescent="0.35">
      <c r="A40" s="10"/>
      <c r="B40" s="123"/>
      <c r="C40" s="20"/>
      <c r="D40" s="15"/>
      <c r="E40" s="16"/>
      <c r="F40" s="16"/>
      <c r="G40" s="16"/>
      <c r="H40" s="14"/>
      <c r="I40" s="16"/>
      <c r="J40" s="16"/>
      <c r="K40" s="16"/>
      <c r="L40" s="29"/>
      <c r="Q40" s="46"/>
    </row>
    <row r="41" spans="1:17" ht="5.15" customHeight="1" x14ac:dyDescent="0.3">
      <c r="A41" s="10"/>
      <c r="B41" s="123"/>
      <c r="C41" s="20"/>
      <c r="D41" s="21"/>
      <c r="E41" s="24"/>
      <c r="F41" s="24"/>
      <c r="G41" s="24"/>
      <c r="H41" s="19"/>
      <c r="I41" s="24"/>
      <c r="J41" s="24"/>
      <c r="K41" s="24"/>
      <c r="L41" s="22"/>
    </row>
    <row r="42" spans="1:17" ht="16" customHeight="1" x14ac:dyDescent="0.3">
      <c r="A42" s="10"/>
      <c r="B42" s="123"/>
      <c r="C42" s="20"/>
      <c r="D42" s="31" t="str">
        <f>IF(AA1=2, "Taso 2", IF(AB1=TRUE, IF(A47-2=0, "Alin taso","Alin taso -"&amp;(A47-2)), "Taso 2"))</f>
        <v>Taso 2</v>
      </c>
      <c r="E42" s="24"/>
      <c r="F42" s="26" t="s">
        <v>11</v>
      </c>
      <c r="G42" s="24"/>
      <c r="H42" s="18" t="s">
        <v>12</v>
      </c>
      <c r="I42" s="24"/>
      <c r="J42" s="27" t="s">
        <v>13</v>
      </c>
      <c r="K42" s="24"/>
      <c r="L42" s="28" t="s">
        <v>12</v>
      </c>
    </row>
    <row r="43" spans="1:17" ht="5.15" customHeight="1" x14ac:dyDescent="0.3">
      <c r="A43" s="10"/>
      <c r="B43" s="123"/>
      <c r="C43" s="20"/>
      <c r="D43" s="15"/>
      <c r="E43" s="16"/>
      <c r="F43" s="16"/>
      <c r="G43" s="16"/>
      <c r="H43" s="14"/>
      <c r="I43" s="16"/>
      <c r="J43" s="16"/>
      <c r="K43" s="16"/>
      <c r="L43" s="29"/>
    </row>
    <row r="44" spans="1:17" ht="5.15" customHeight="1" x14ac:dyDescent="0.3">
      <c r="A44" s="10"/>
      <c r="B44" s="123"/>
      <c r="C44" s="20"/>
      <c r="D44" s="21"/>
      <c r="E44" s="24"/>
      <c r="F44" s="24"/>
      <c r="G44" s="24"/>
      <c r="H44" s="19"/>
      <c r="I44" s="24"/>
      <c r="J44" s="24"/>
      <c r="K44" s="24"/>
      <c r="L44" s="22"/>
    </row>
    <row r="45" spans="1:17" ht="16" customHeight="1" x14ac:dyDescent="0.3">
      <c r="A45" s="10"/>
      <c r="B45" s="123"/>
      <c r="C45" s="20"/>
      <c r="D45" s="32" t="str">
        <f>IF(AA1=2, "Taso 3", IF(AB1=TRUE, IF(A47-3=0, "Alin taso","Alin taso -"&amp;(A47-3)), "Taso 3"))</f>
        <v>Taso 3</v>
      </c>
      <c r="E45" s="24"/>
      <c r="F45" s="26" t="s">
        <v>11</v>
      </c>
      <c r="G45" s="24"/>
      <c r="H45" s="18" t="s">
        <v>12</v>
      </c>
      <c r="I45" s="24"/>
      <c r="J45" s="27" t="s">
        <v>13</v>
      </c>
      <c r="K45" s="24"/>
      <c r="L45" s="28" t="s">
        <v>12</v>
      </c>
    </row>
    <row r="46" spans="1:17" ht="5.15" customHeight="1" x14ac:dyDescent="0.3">
      <c r="A46" s="10"/>
      <c r="B46" s="123"/>
      <c r="C46" s="20"/>
      <c r="D46" s="15"/>
      <c r="E46" s="16"/>
      <c r="F46" s="16"/>
      <c r="G46" s="16"/>
      <c r="H46" s="14"/>
      <c r="I46" s="16"/>
      <c r="J46" s="16"/>
      <c r="K46" s="16"/>
      <c r="L46" s="29"/>
    </row>
    <row r="47" spans="1:17" ht="22" customHeight="1" x14ac:dyDescent="0.3">
      <c r="A47" s="10">
        <v>3</v>
      </c>
      <c r="B47" s="123"/>
      <c r="C47" s="20"/>
      <c r="D47" s="21"/>
      <c r="E47" s="21"/>
      <c r="F47" s="21"/>
      <c r="G47" s="21"/>
      <c r="H47" s="21"/>
      <c r="I47" s="21"/>
      <c r="J47" s="21"/>
      <c r="K47" s="21"/>
      <c r="L47" s="22"/>
    </row>
    <row r="48" spans="1:17" ht="5.15" customHeight="1" thickBot="1" x14ac:dyDescent="0.35">
      <c r="A48" s="10"/>
      <c r="B48" s="124"/>
      <c r="C48" s="33"/>
      <c r="D48" s="34"/>
      <c r="E48" s="34"/>
      <c r="F48" s="34"/>
      <c r="G48" s="34"/>
      <c r="H48" s="34"/>
      <c r="I48" s="34"/>
      <c r="J48" s="34"/>
      <c r="K48" s="34"/>
      <c r="L48" s="35"/>
    </row>
    <row r="49" spans="1:12" ht="9" customHeight="1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 ht="24.65" customHeight="1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1" spans="1:12" ht="15" customHeight="1" thickBot="1" x14ac:dyDescent="0.3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1:12" ht="28.4" customHeight="1" x14ac:dyDescent="0.3">
      <c r="A52" s="10"/>
      <c r="B52" s="126" t="s">
        <v>17</v>
      </c>
      <c r="C52" s="127"/>
      <c r="D52" s="127"/>
      <c r="E52" s="127"/>
      <c r="F52" s="127"/>
      <c r="G52" s="127"/>
      <c r="H52" s="127"/>
      <c r="I52" s="127"/>
      <c r="J52" s="127"/>
      <c r="K52" s="127"/>
      <c r="L52" s="128"/>
    </row>
    <row r="53" spans="1:12" ht="28.4" customHeight="1" thickBot="1" x14ac:dyDescent="0.35">
      <c r="A53" s="10"/>
      <c r="B53" s="129"/>
      <c r="C53" s="130"/>
      <c r="D53" s="130"/>
      <c r="E53" s="130"/>
      <c r="F53" s="130"/>
      <c r="G53" s="130"/>
      <c r="H53" s="130"/>
      <c r="I53" s="130"/>
      <c r="J53" s="130"/>
      <c r="K53" s="130"/>
      <c r="L53" s="131"/>
    </row>
    <row r="54" spans="1:12" ht="16" customHeight="1" x14ac:dyDescent="0.3">
      <c r="A54" s="10"/>
      <c r="B54" s="132" t="s">
        <v>16</v>
      </c>
      <c r="C54" s="36"/>
      <c r="D54" s="36"/>
      <c r="E54" s="36"/>
      <c r="F54" s="36"/>
      <c r="G54" s="36"/>
      <c r="H54" s="36"/>
      <c r="I54" s="36"/>
      <c r="J54" s="36"/>
      <c r="K54" s="36"/>
      <c r="L54" s="37"/>
    </row>
    <row r="55" spans="1:12" ht="18" customHeight="1" x14ac:dyDescent="0.3">
      <c r="A55" s="10"/>
      <c r="B55" s="123"/>
      <c r="C55" s="13"/>
      <c r="D55" s="14"/>
      <c r="E55" s="119" t="s">
        <v>6</v>
      </c>
      <c r="F55" s="120"/>
      <c r="G55" s="121"/>
      <c r="H55" s="12" t="s">
        <v>7</v>
      </c>
      <c r="I55" s="119" t="s">
        <v>8</v>
      </c>
      <c r="J55" s="120"/>
      <c r="K55" s="121"/>
      <c r="L55" s="23" t="s">
        <v>7</v>
      </c>
    </row>
    <row r="56" spans="1:12" ht="5.15" customHeight="1" x14ac:dyDescent="0.3">
      <c r="A56" s="10"/>
      <c r="B56" s="123"/>
      <c r="C56" s="116"/>
      <c r="D56" s="21"/>
      <c r="E56" s="24"/>
      <c r="F56" s="24"/>
      <c r="G56" s="24"/>
      <c r="H56" s="17"/>
      <c r="I56" s="24"/>
      <c r="J56" s="24"/>
      <c r="K56" s="24"/>
      <c r="L56" s="22"/>
    </row>
    <row r="57" spans="1:12" ht="16" customHeight="1" x14ac:dyDescent="0.3">
      <c r="A57" s="10"/>
      <c r="B57" s="123"/>
      <c r="C57" s="117"/>
      <c r="D57" s="25" t="s">
        <v>18</v>
      </c>
      <c r="E57" s="24"/>
      <c r="F57" s="26" t="s">
        <v>11</v>
      </c>
      <c r="G57" s="24"/>
      <c r="H57" s="18" t="s">
        <v>12</v>
      </c>
      <c r="I57" s="24"/>
      <c r="J57" s="27" t="s">
        <v>13</v>
      </c>
      <c r="K57" s="24"/>
      <c r="L57" s="28" t="s">
        <v>12</v>
      </c>
    </row>
    <row r="58" spans="1:12" ht="5.15" customHeight="1" x14ac:dyDescent="0.3">
      <c r="A58" s="10"/>
      <c r="B58" s="123"/>
      <c r="C58" s="118"/>
      <c r="D58" s="15"/>
      <c r="E58" s="16"/>
      <c r="F58" s="16"/>
      <c r="G58" s="16"/>
      <c r="H58" s="14"/>
      <c r="I58" s="16"/>
      <c r="J58" s="16"/>
      <c r="K58" s="16"/>
      <c r="L58" s="29"/>
    </row>
    <row r="59" spans="1:12" ht="5.15" customHeight="1" x14ac:dyDescent="0.3">
      <c r="A59" s="10"/>
      <c r="B59" s="123"/>
      <c r="C59" s="117"/>
      <c r="D59" s="21"/>
      <c r="E59" s="24"/>
      <c r="F59" s="24"/>
      <c r="G59" s="24"/>
      <c r="H59" s="19"/>
      <c r="I59" s="24"/>
      <c r="J59" s="24"/>
      <c r="K59" s="24"/>
      <c r="L59" s="22"/>
    </row>
    <row r="60" spans="1:12" ht="16" customHeight="1" x14ac:dyDescent="0.3">
      <c r="A60" s="10"/>
      <c r="B60" s="123"/>
      <c r="C60" s="117"/>
      <c r="D60" s="25" t="s">
        <v>19</v>
      </c>
      <c r="E60" s="24"/>
      <c r="F60" s="80" t="s">
        <v>11</v>
      </c>
      <c r="G60" s="24"/>
      <c r="H60" s="18" t="s">
        <v>12</v>
      </c>
      <c r="I60" s="24"/>
      <c r="J60" s="51" t="s">
        <v>13</v>
      </c>
      <c r="K60" s="24"/>
      <c r="L60" s="28" t="s">
        <v>12</v>
      </c>
    </row>
    <row r="61" spans="1:12" ht="5.15" customHeight="1" x14ac:dyDescent="0.3">
      <c r="A61" s="10"/>
      <c r="B61" s="123"/>
      <c r="C61" s="118"/>
      <c r="D61" s="15"/>
      <c r="E61" s="16"/>
      <c r="F61" s="16"/>
      <c r="G61" s="16"/>
      <c r="H61" s="14"/>
      <c r="I61" s="16"/>
      <c r="J61" s="16"/>
      <c r="K61" s="16"/>
      <c r="L61" s="29"/>
    </row>
    <row r="62" spans="1:12" ht="5.15" customHeight="1" x14ac:dyDescent="0.3">
      <c r="A62" s="10"/>
      <c r="B62" s="123"/>
      <c r="C62" s="117"/>
      <c r="D62" s="21"/>
      <c r="E62" s="24"/>
      <c r="F62" s="24"/>
      <c r="G62" s="24"/>
      <c r="H62" s="19"/>
      <c r="I62" s="24"/>
      <c r="J62" s="24"/>
      <c r="K62" s="24"/>
      <c r="L62" s="22"/>
    </row>
    <row r="63" spans="1:12" ht="16" customHeight="1" x14ac:dyDescent="0.3">
      <c r="A63" s="10"/>
      <c r="B63" s="123"/>
      <c r="C63" s="117"/>
      <c r="D63" s="25" t="s">
        <v>20</v>
      </c>
      <c r="E63" s="24"/>
      <c r="F63" s="81" t="s">
        <v>11</v>
      </c>
      <c r="G63" s="24"/>
      <c r="H63" s="18" t="s">
        <v>12</v>
      </c>
      <c r="I63" s="24"/>
      <c r="J63" s="57" t="s">
        <v>11</v>
      </c>
      <c r="K63" s="24"/>
      <c r="L63" s="28" t="s">
        <v>12</v>
      </c>
    </row>
    <row r="64" spans="1:12" ht="5.15" customHeight="1" x14ac:dyDescent="0.3">
      <c r="A64" s="10"/>
      <c r="B64" s="123"/>
      <c r="C64" s="118"/>
      <c r="D64" s="15"/>
      <c r="E64" s="16"/>
      <c r="F64" s="16"/>
      <c r="G64" s="16"/>
      <c r="H64" s="14"/>
      <c r="I64" s="16"/>
      <c r="J64" s="16"/>
      <c r="K64" s="16"/>
      <c r="L64" s="29"/>
    </row>
    <row r="65" spans="1:12" ht="5.15" customHeight="1" x14ac:dyDescent="0.3">
      <c r="A65" s="10"/>
      <c r="B65" s="123"/>
      <c r="C65" s="117"/>
      <c r="D65" s="21"/>
      <c r="E65" s="24"/>
      <c r="F65" s="24"/>
      <c r="G65" s="24"/>
      <c r="H65" s="19"/>
      <c r="I65" s="24"/>
      <c r="J65" s="24"/>
      <c r="K65" s="24"/>
      <c r="L65" s="22"/>
    </row>
    <row r="66" spans="1:12" ht="16" customHeight="1" x14ac:dyDescent="0.3">
      <c r="A66" s="10"/>
      <c r="B66" s="123"/>
      <c r="C66" s="117"/>
      <c r="D66" s="25" t="s">
        <v>21</v>
      </c>
      <c r="E66" s="24"/>
      <c r="F66" s="26" t="s">
        <v>11</v>
      </c>
      <c r="G66" s="24"/>
      <c r="H66" s="18" t="s">
        <v>12</v>
      </c>
      <c r="I66" s="24"/>
      <c r="J66" s="27" t="s">
        <v>13</v>
      </c>
      <c r="K66" s="24"/>
      <c r="L66" s="28" t="s">
        <v>12</v>
      </c>
    </row>
    <row r="67" spans="1:12" ht="5.15" customHeight="1" x14ac:dyDescent="0.3">
      <c r="A67" s="10"/>
      <c r="B67" s="123"/>
      <c r="C67" s="118"/>
      <c r="D67" s="15"/>
      <c r="E67" s="16"/>
      <c r="F67" s="16"/>
      <c r="G67" s="16"/>
      <c r="H67" s="14"/>
      <c r="I67" s="16"/>
      <c r="J67" s="16"/>
      <c r="K67" s="16"/>
      <c r="L67" s="29"/>
    </row>
    <row r="68" spans="1:12" ht="5.15" customHeight="1" x14ac:dyDescent="0.3">
      <c r="A68" s="10"/>
      <c r="B68" s="123"/>
      <c r="C68" s="117"/>
      <c r="D68" s="21"/>
      <c r="E68" s="24"/>
      <c r="F68" s="24"/>
      <c r="G68" s="24"/>
      <c r="H68" s="19"/>
      <c r="I68" s="24"/>
      <c r="J68" s="24"/>
      <c r="K68" s="24"/>
      <c r="L68" s="22"/>
    </row>
    <row r="69" spans="1:12" ht="16" customHeight="1" x14ac:dyDescent="0.3">
      <c r="A69" s="10"/>
      <c r="B69" s="123"/>
      <c r="C69" s="117"/>
      <c r="D69" s="25" t="s">
        <v>22</v>
      </c>
      <c r="E69" s="24"/>
      <c r="F69" s="26" t="s">
        <v>11</v>
      </c>
      <c r="G69" s="24"/>
      <c r="H69" s="18" t="s">
        <v>12</v>
      </c>
      <c r="I69" s="24"/>
      <c r="J69" s="27" t="s">
        <v>13</v>
      </c>
      <c r="K69" s="24"/>
      <c r="L69" s="28" t="s">
        <v>12</v>
      </c>
    </row>
    <row r="70" spans="1:12" ht="5.15" customHeight="1" x14ac:dyDescent="0.3">
      <c r="A70" s="10"/>
      <c r="B70" s="123"/>
      <c r="C70" s="118"/>
      <c r="D70" s="15"/>
      <c r="E70" s="16"/>
      <c r="F70" s="16"/>
      <c r="G70" s="16"/>
      <c r="H70" s="14"/>
      <c r="I70" s="16"/>
      <c r="J70" s="16"/>
      <c r="K70" s="16"/>
      <c r="L70" s="29"/>
    </row>
    <row r="71" spans="1:12" ht="5.15" customHeight="1" x14ac:dyDescent="0.3">
      <c r="A71" s="10"/>
      <c r="B71" s="123"/>
      <c r="C71" s="117"/>
      <c r="D71" s="21"/>
      <c r="E71" s="24"/>
      <c r="F71" s="24"/>
      <c r="G71" s="24"/>
      <c r="H71" s="19"/>
      <c r="I71" s="24"/>
      <c r="J71" s="24"/>
      <c r="K71" s="24"/>
      <c r="L71" s="22"/>
    </row>
    <row r="72" spans="1:12" ht="16" customHeight="1" x14ac:dyDescent="0.3">
      <c r="A72" s="10"/>
      <c r="B72" s="123"/>
      <c r="C72" s="117"/>
      <c r="D72" s="25" t="s">
        <v>23</v>
      </c>
      <c r="E72" s="24"/>
      <c r="F72" s="24"/>
      <c r="G72" s="24"/>
      <c r="H72" s="19"/>
      <c r="I72" s="24"/>
      <c r="J72" s="24"/>
      <c r="K72" s="24"/>
      <c r="L72" s="22"/>
    </row>
    <row r="73" spans="1:12" ht="5.15" customHeight="1" x14ac:dyDescent="0.3">
      <c r="A73" s="10"/>
      <c r="B73" s="123"/>
      <c r="C73" s="58"/>
      <c r="D73" s="61"/>
      <c r="E73" s="24"/>
      <c r="F73" s="24"/>
      <c r="G73" s="24"/>
      <c r="H73" s="19"/>
      <c r="I73" s="24"/>
      <c r="J73" s="24"/>
      <c r="K73" s="24"/>
      <c r="L73" s="22"/>
    </row>
    <row r="74" spans="1:12" ht="15.75" customHeight="1" x14ac:dyDescent="0.3">
      <c r="A74" s="10"/>
      <c r="B74" s="123"/>
      <c r="C74" s="58"/>
      <c r="D74" s="50" t="s">
        <v>43</v>
      </c>
      <c r="E74" s="24"/>
      <c r="F74" s="81" t="s">
        <v>11</v>
      </c>
      <c r="G74" s="24"/>
      <c r="H74" s="60" t="s">
        <v>12</v>
      </c>
      <c r="I74" s="24"/>
      <c r="J74" s="27" t="s">
        <v>13</v>
      </c>
      <c r="K74" s="24"/>
      <c r="L74" s="28" t="s">
        <v>12</v>
      </c>
    </row>
    <row r="75" spans="1:12" ht="5.15" customHeight="1" x14ac:dyDescent="0.3">
      <c r="A75" s="10"/>
      <c r="B75" s="123"/>
      <c r="C75" s="58"/>
      <c r="D75" s="49"/>
      <c r="E75" s="16"/>
      <c r="F75" s="16"/>
      <c r="G75" s="16"/>
      <c r="H75" s="14"/>
      <c r="I75" s="16"/>
      <c r="J75" s="16"/>
      <c r="K75" s="16"/>
      <c r="L75" s="59"/>
    </row>
    <row r="76" spans="1:12" ht="22" customHeight="1" x14ac:dyDescent="0.3">
      <c r="A76" s="10"/>
      <c r="B76" s="123"/>
      <c r="C76" s="20"/>
      <c r="D76" s="21"/>
      <c r="E76" s="21"/>
      <c r="F76" s="21"/>
      <c r="G76" s="21"/>
      <c r="H76" s="19"/>
      <c r="I76" s="21"/>
      <c r="J76" s="21"/>
      <c r="K76" s="21"/>
      <c r="L76" s="22"/>
    </row>
    <row r="77" spans="1:12" ht="5.15" customHeight="1" thickBot="1" x14ac:dyDescent="0.35">
      <c r="A77" s="10"/>
      <c r="B77" s="124"/>
      <c r="C77" s="33"/>
      <c r="D77" s="34"/>
      <c r="E77" s="34"/>
      <c r="F77" s="34"/>
      <c r="G77" s="34"/>
      <c r="H77" s="38"/>
      <c r="I77" s="34"/>
      <c r="J77" s="34"/>
      <c r="K77" s="34"/>
      <c r="L77" s="35"/>
    </row>
    <row r="78" spans="1:12" ht="18" customHeight="1" x14ac:dyDescent="0.3">
      <c r="A78" s="10"/>
      <c r="B78" s="122" t="s">
        <v>9</v>
      </c>
      <c r="C78" s="21"/>
      <c r="D78" s="21"/>
      <c r="E78" s="21"/>
      <c r="F78" s="21"/>
      <c r="G78" s="21"/>
      <c r="H78" s="21"/>
      <c r="I78" s="21"/>
      <c r="J78" s="21"/>
      <c r="K78" s="21"/>
      <c r="L78" s="22"/>
    </row>
    <row r="79" spans="1:12" ht="17.149999999999999" customHeight="1" x14ac:dyDescent="0.3">
      <c r="A79" s="10"/>
      <c r="B79" s="123"/>
      <c r="C79" s="13"/>
      <c r="D79" s="14"/>
      <c r="E79" s="119" t="s">
        <v>6</v>
      </c>
      <c r="F79" s="120"/>
      <c r="G79" s="121"/>
      <c r="H79" s="12" t="s">
        <v>7</v>
      </c>
      <c r="I79" s="119" t="s">
        <v>8</v>
      </c>
      <c r="J79" s="120"/>
      <c r="K79" s="121"/>
      <c r="L79" s="23" t="s">
        <v>7</v>
      </c>
    </row>
    <row r="80" spans="1:12" ht="5.15" customHeight="1" x14ac:dyDescent="0.3">
      <c r="A80" s="10"/>
      <c r="B80" s="123"/>
      <c r="C80" s="116"/>
      <c r="D80" s="21"/>
      <c r="E80" s="24"/>
      <c r="F80" s="24"/>
      <c r="G80" s="24"/>
      <c r="H80" s="17"/>
      <c r="I80" s="24"/>
      <c r="J80" s="24"/>
      <c r="K80" s="24"/>
      <c r="L80" s="22"/>
    </row>
    <row r="81" spans="1:12" ht="16" customHeight="1" x14ac:dyDescent="0.3">
      <c r="A81" s="10"/>
      <c r="B81" s="123"/>
      <c r="C81" s="117"/>
      <c r="D81" s="25" t="s">
        <v>18</v>
      </c>
      <c r="E81" s="24"/>
      <c r="F81" s="26" t="s">
        <v>11</v>
      </c>
      <c r="G81" s="24"/>
      <c r="H81" s="18" t="s">
        <v>12</v>
      </c>
      <c r="I81" s="24"/>
      <c r="J81" s="27" t="s">
        <v>13</v>
      </c>
      <c r="K81" s="24"/>
      <c r="L81" s="28" t="s">
        <v>12</v>
      </c>
    </row>
    <row r="82" spans="1:12" ht="5.15" customHeight="1" x14ac:dyDescent="0.3">
      <c r="A82" s="10"/>
      <c r="B82" s="123"/>
      <c r="C82" s="118"/>
      <c r="D82" s="15"/>
      <c r="E82" s="16"/>
      <c r="F82" s="16"/>
      <c r="G82" s="16"/>
      <c r="H82" s="14"/>
      <c r="I82" s="16"/>
      <c r="J82" s="16"/>
      <c r="K82" s="16"/>
      <c r="L82" s="29"/>
    </row>
    <row r="83" spans="1:12" ht="5.15" customHeight="1" x14ac:dyDescent="0.3">
      <c r="A83" s="10"/>
      <c r="B83" s="123"/>
      <c r="C83" s="117"/>
      <c r="D83" s="21"/>
      <c r="E83" s="24"/>
      <c r="F83" s="24"/>
      <c r="G83" s="24"/>
      <c r="H83" s="19"/>
      <c r="I83" s="24"/>
      <c r="J83" s="24"/>
      <c r="K83" s="24"/>
      <c r="L83" s="22"/>
    </row>
    <row r="84" spans="1:12" ht="16" customHeight="1" x14ac:dyDescent="0.3">
      <c r="A84" s="10"/>
      <c r="B84" s="123"/>
      <c r="C84" s="117"/>
      <c r="D84" s="25" t="s">
        <v>19</v>
      </c>
      <c r="E84" s="24"/>
      <c r="F84" s="68">
        <v>10000</v>
      </c>
      <c r="G84" s="24"/>
      <c r="H84" s="54" t="s">
        <v>12</v>
      </c>
      <c r="I84" s="24"/>
      <c r="J84" s="84" t="s">
        <v>13</v>
      </c>
      <c r="K84" s="24"/>
      <c r="L84" s="54" t="s">
        <v>37</v>
      </c>
    </row>
    <row r="85" spans="1:12" ht="5.15" customHeight="1" x14ac:dyDescent="0.3">
      <c r="A85" s="10"/>
      <c r="B85" s="123"/>
      <c r="C85" s="118"/>
      <c r="D85" s="15"/>
      <c r="E85" s="16"/>
      <c r="F85" s="16"/>
      <c r="G85" s="16"/>
      <c r="H85" s="14"/>
      <c r="I85" s="16"/>
      <c r="J85" s="16"/>
      <c r="K85" s="16"/>
      <c r="L85" s="29"/>
    </row>
    <row r="86" spans="1:12" ht="5.15" customHeight="1" x14ac:dyDescent="0.3">
      <c r="A86" s="10"/>
      <c r="B86" s="123"/>
      <c r="C86" s="117"/>
      <c r="D86" s="21"/>
      <c r="E86" s="24"/>
      <c r="F86" s="24"/>
      <c r="G86" s="24"/>
      <c r="H86" s="19"/>
      <c r="I86" s="24"/>
      <c r="J86" s="24"/>
      <c r="K86" s="24"/>
      <c r="L86" s="22"/>
    </row>
    <row r="87" spans="1:12" ht="16" customHeight="1" x14ac:dyDescent="0.3">
      <c r="A87" s="10"/>
      <c r="B87" s="123"/>
      <c r="C87" s="117"/>
      <c r="D87" s="25" t="s">
        <v>20</v>
      </c>
      <c r="E87" s="24"/>
      <c r="F87" s="90" t="s">
        <v>11</v>
      </c>
      <c r="G87" s="24"/>
      <c r="H87" s="48" t="s">
        <v>38</v>
      </c>
      <c r="I87" s="24"/>
      <c r="J87" s="77" t="s">
        <v>13</v>
      </c>
      <c r="K87" s="24"/>
      <c r="L87" s="28" t="s">
        <v>12</v>
      </c>
    </row>
    <row r="88" spans="1:12" ht="5.15" customHeight="1" x14ac:dyDescent="0.3">
      <c r="A88" s="10"/>
      <c r="B88" s="123"/>
      <c r="C88" s="118"/>
      <c r="D88" s="15"/>
      <c r="E88" s="16"/>
      <c r="F88" s="16"/>
      <c r="G88" s="16"/>
      <c r="H88" s="14"/>
      <c r="I88" s="16"/>
      <c r="J88" s="16"/>
      <c r="K88" s="16"/>
      <c r="L88" s="29"/>
    </row>
    <row r="89" spans="1:12" ht="5.15" customHeight="1" x14ac:dyDescent="0.3">
      <c r="A89" s="10"/>
      <c r="B89" s="123"/>
      <c r="C89" s="117"/>
      <c r="D89" s="21"/>
      <c r="E89" s="24"/>
      <c r="F89" s="24"/>
      <c r="G89" s="24"/>
      <c r="H89" s="19"/>
      <c r="I89" s="24"/>
      <c r="J89" s="24"/>
      <c r="K89" s="24"/>
      <c r="L89" s="22"/>
    </row>
    <row r="90" spans="1:12" ht="16" customHeight="1" x14ac:dyDescent="0.3">
      <c r="A90" s="10"/>
      <c r="B90" s="123"/>
      <c r="C90" s="117"/>
      <c r="D90" s="25" t="s">
        <v>21</v>
      </c>
      <c r="E90" s="24"/>
      <c r="F90" s="94" t="s">
        <v>11</v>
      </c>
      <c r="G90" s="24"/>
      <c r="H90" s="18" t="s">
        <v>12</v>
      </c>
      <c r="I90" s="24"/>
      <c r="J90" s="89" t="s">
        <v>13</v>
      </c>
      <c r="K90" s="24"/>
      <c r="L90" s="28" t="s">
        <v>12</v>
      </c>
    </row>
    <row r="91" spans="1:12" ht="5.15" customHeight="1" x14ac:dyDescent="0.3">
      <c r="A91" s="10"/>
      <c r="B91" s="123"/>
      <c r="C91" s="118"/>
      <c r="D91" s="15"/>
      <c r="E91" s="16"/>
      <c r="F91" s="16"/>
      <c r="G91" s="16"/>
      <c r="H91" s="14"/>
      <c r="I91" s="16"/>
      <c r="J91" s="16"/>
      <c r="K91" s="16"/>
      <c r="L91" s="29"/>
    </row>
    <row r="92" spans="1:12" ht="5.15" customHeight="1" x14ac:dyDescent="0.3">
      <c r="A92" s="10"/>
      <c r="B92" s="123"/>
      <c r="C92" s="117"/>
      <c r="D92" s="21"/>
      <c r="E92" s="24"/>
      <c r="F92" s="24"/>
      <c r="G92" s="24"/>
      <c r="H92" s="19"/>
      <c r="I92" s="24"/>
      <c r="J92" s="24"/>
      <c r="K92" s="24"/>
      <c r="L92" s="22"/>
    </row>
    <row r="93" spans="1:12" ht="16" customHeight="1" x14ac:dyDescent="0.3">
      <c r="A93" s="10"/>
      <c r="B93" s="123"/>
      <c r="C93" s="117"/>
      <c r="D93" s="25" t="s">
        <v>22</v>
      </c>
      <c r="E93" s="24"/>
      <c r="F93" s="26" t="s">
        <v>11</v>
      </c>
      <c r="G93" s="24"/>
      <c r="H93" s="18" t="s">
        <v>12</v>
      </c>
      <c r="I93" s="24"/>
      <c r="J93" s="27" t="s">
        <v>13</v>
      </c>
      <c r="K93" s="24"/>
      <c r="L93" s="28" t="s">
        <v>12</v>
      </c>
    </row>
    <row r="94" spans="1:12" ht="5.15" customHeight="1" x14ac:dyDescent="0.3">
      <c r="A94" s="10"/>
      <c r="B94" s="123"/>
      <c r="C94" s="118"/>
      <c r="D94" s="15"/>
      <c r="E94" s="16"/>
      <c r="F94" s="16"/>
      <c r="G94" s="16"/>
      <c r="H94" s="14"/>
      <c r="I94" s="16"/>
      <c r="J94" s="16"/>
      <c r="K94" s="16"/>
      <c r="L94" s="29"/>
    </row>
    <row r="95" spans="1:12" ht="5.15" customHeight="1" x14ac:dyDescent="0.3">
      <c r="A95" s="10"/>
      <c r="B95" s="123"/>
      <c r="C95" s="117"/>
      <c r="D95" s="21"/>
      <c r="E95" s="24"/>
      <c r="F95" s="24"/>
      <c r="G95" s="24"/>
      <c r="H95" s="19"/>
      <c r="I95" s="24"/>
      <c r="J95" s="24"/>
      <c r="K95" s="24"/>
      <c r="L95" s="22"/>
    </row>
    <row r="96" spans="1:12" ht="16" customHeight="1" x14ac:dyDescent="0.3">
      <c r="A96" s="10"/>
      <c r="B96" s="123"/>
      <c r="C96" s="117"/>
      <c r="D96" s="25" t="s">
        <v>23</v>
      </c>
      <c r="E96" s="24"/>
      <c r="F96" s="24"/>
      <c r="G96" s="24"/>
      <c r="H96" s="19"/>
      <c r="I96" s="24"/>
      <c r="J96" s="24"/>
      <c r="K96" s="24"/>
      <c r="L96" s="22"/>
    </row>
    <row r="97" spans="1:12" ht="5.15" customHeight="1" x14ac:dyDescent="0.3">
      <c r="A97" s="10"/>
      <c r="B97" s="123"/>
      <c r="C97" s="52"/>
      <c r="D97" s="55"/>
      <c r="E97" s="24"/>
      <c r="F97" s="24"/>
      <c r="G97" s="24"/>
      <c r="H97" s="19"/>
      <c r="I97" s="24"/>
      <c r="J97" s="24"/>
      <c r="K97" s="24"/>
      <c r="L97" s="22"/>
    </row>
    <row r="98" spans="1:12" ht="15.75" customHeight="1" x14ac:dyDescent="0.3">
      <c r="A98" s="10"/>
      <c r="B98" s="123"/>
      <c r="C98" s="52"/>
      <c r="D98" s="50" t="s">
        <v>39</v>
      </c>
      <c r="E98" s="24"/>
      <c r="F98" s="68" t="s">
        <v>11</v>
      </c>
      <c r="G98" s="24"/>
      <c r="H98" s="54" t="s">
        <v>12</v>
      </c>
      <c r="I98" s="24"/>
      <c r="J98" s="85" t="s">
        <v>11</v>
      </c>
      <c r="K98" s="24"/>
      <c r="L98" s="28" t="s">
        <v>12</v>
      </c>
    </row>
    <row r="99" spans="1:12" ht="5.15" customHeight="1" x14ac:dyDescent="0.3">
      <c r="A99" s="10"/>
      <c r="B99" s="123"/>
      <c r="C99" s="52"/>
      <c r="D99" s="49"/>
      <c r="E99" s="16"/>
      <c r="F99" s="16"/>
      <c r="G99" s="16"/>
      <c r="H99" s="14"/>
      <c r="I99" s="16"/>
      <c r="J99" s="16"/>
      <c r="K99" s="16"/>
      <c r="L99" s="53"/>
    </row>
    <row r="100" spans="1:12" ht="5.15" customHeight="1" x14ac:dyDescent="0.3">
      <c r="A100" s="10"/>
      <c r="B100" s="123"/>
      <c r="C100" s="52"/>
      <c r="D100" s="55"/>
      <c r="E100" s="24"/>
      <c r="F100" s="24"/>
      <c r="G100" s="24"/>
      <c r="H100" s="19"/>
      <c r="I100" s="24"/>
      <c r="J100" s="24"/>
      <c r="K100" s="24"/>
      <c r="L100" s="22"/>
    </row>
    <row r="101" spans="1:12" ht="15.75" customHeight="1" x14ac:dyDescent="0.3">
      <c r="A101" s="10"/>
      <c r="B101" s="123"/>
      <c r="C101" s="52"/>
      <c r="D101" s="50" t="s">
        <v>40</v>
      </c>
      <c r="E101" s="24"/>
      <c r="F101" s="68" t="s">
        <v>11</v>
      </c>
      <c r="G101" s="24"/>
      <c r="H101" s="56" t="s">
        <v>12</v>
      </c>
      <c r="I101" s="24"/>
      <c r="J101" s="85" t="s">
        <v>11</v>
      </c>
      <c r="K101" s="24"/>
      <c r="L101" s="28" t="s">
        <v>12</v>
      </c>
    </row>
    <row r="102" spans="1:12" ht="5.15" customHeight="1" x14ac:dyDescent="0.3">
      <c r="A102" s="10"/>
      <c r="B102" s="123"/>
      <c r="C102" s="52"/>
      <c r="D102" s="49"/>
      <c r="E102" s="16"/>
      <c r="F102" s="16"/>
      <c r="G102" s="16"/>
      <c r="H102" s="14"/>
      <c r="I102" s="16"/>
      <c r="J102" s="16"/>
      <c r="K102" s="16"/>
      <c r="L102" s="53"/>
    </row>
    <row r="103" spans="1:12" ht="5.15" customHeight="1" x14ac:dyDescent="0.3">
      <c r="A103" s="10"/>
      <c r="B103" s="123"/>
      <c r="C103" s="52"/>
      <c r="D103" s="55"/>
      <c r="E103" s="24"/>
      <c r="F103" s="24"/>
      <c r="G103" s="24"/>
      <c r="H103" s="19"/>
      <c r="I103" s="24"/>
      <c r="J103" s="24"/>
      <c r="K103" s="24"/>
      <c r="L103" s="22"/>
    </row>
    <row r="104" spans="1:12" ht="15.75" customHeight="1" x14ac:dyDescent="0.3">
      <c r="A104" s="10"/>
      <c r="B104" s="123"/>
      <c r="C104" s="52"/>
      <c r="D104" s="50" t="s">
        <v>41</v>
      </c>
      <c r="E104" s="24"/>
      <c r="F104" s="68" t="s">
        <v>11</v>
      </c>
      <c r="G104" s="24"/>
      <c r="H104" s="54" t="s">
        <v>12</v>
      </c>
      <c r="I104" s="24"/>
      <c r="J104" s="85" t="s">
        <v>11</v>
      </c>
      <c r="K104" s="24"/>
      <c r="L104" s="28" t="s">
        <v>12</v>
      </c>
    </row>
    <row r="105" spans="1:12" ht="5.15" customHeight="1" x14ac:dyDescent="0.3">
      <c r="A105" s="10"/>
      <c r="B105" s="123"/>
      <c r="C105" s="52"/>
      <c r="D105" s="49"/>
      <c r="E105" s="16"/>
      <c r="F105" s="16"/>
      <c r="G105" s="16"/>
      <c r="H105" s="14"/>
      <c r="I105" s="16"/>
      <c r="J105" s="16"/>
      <c r="K105" s="16"/>
      <c r="L105" s="53"/>
    </row>
    <row r="106" spans="1:12" ht="5.15" customHeight="1" x14ac:dyDescent="0.3">
      <c r="A106" s="10"/>
      <c r="B106" s="123"/>
      <c r="C106" s="62"/>
      <c r="D106" s="63"/>
      <c r="E106" s="24"/>
      <c r="F106" s="24"/>
      <c r="G106" s="24"/>
      <c r="H106" s="19"/>
      <c r="I106" s="24"/>
      <c r="J106" s="24"/>
      <c r="K106" s="24"/>
      <c r="L106" s="22"/>
    </row>
    <row r="107" spans="1:12" ht="15.75" customHeight="1" x14ac:dyDescent="0.3">
      <c r="A107" s="10"/>
      <c r="B107" s="123"/>
      <c r="C107" s="62"/>
      <c r="D107" s="50" t="s">
        <v>52</v>
      </c>
      <c r="E107" s="24"/>
      <c r="F107" s="69" t="s">
        <v>11</v>
      </c>
      <c r="G107" s="24"/>
      <c r="H107" s="65" t="s">
        <v>12</v>
      </c>
      <c r="I107" s="24"/>
      <c r="J107" s="70" t="s">
        <v>13</v>
      </c>
      <c r="K107" s="24"/>
      <c r="L107" s="28" t="s">
        <v>12</v>
      </c>
    </row>
    <row r="108" spans="1:12" ht="5.15" customHeight="1" x14ac:dyDescent="0.3">
      <c r="A108" s="10"/>
      <c r="B108" s="123"/>
      <c r="C108" s="62"/>
      <c r="D108" s="49"/>
      <c r="E108" s="16"/>
      <c r="F108" s="16"/>
      <c r="G108" s="16"/>
      <c r="H108" s="14"/>
      <c r="I108" s="16"/>
      <c r="J108" s="16"/>
      <c r="K108" s="16"/>
      <c r="L108" s="64"/>
    </row>
    <row r="109" spans="1:12" ht="5.15" customHeight="1" x14ac:dyDescent="0.3">
      <c r="A109" s="10"/>
      <c r="B109" s="123"/>
      <c r="C109" s="62"/>
      <c r="D109" s="63"/>
      <c r="E109" s="24"/>
      <c r="F109" s="24"/>
      <c r="G109" s="24"/>
      <c r="H109" s="19"/>
      <c r="I109" s="24"/>
      <c r="J109" s="24"/>
      <c r="K109" s="24"/>
      <c r="L109" s="22"/>
    </row>
    <row r="110" spans="1:12" ht="15.75" customHeight="1" x14ac:dyDescent="0.3">
      <c r="A110" s="10"/>
      <c r="B110" s="123"/>
      <c r="C110" s="62"/>
      <c r="D110" s="50" t="s">
        <v>53</v>
      </c>
      <c r="E110" s="24"/>
      <c r="F110" s="71" t="s">
        <v>55</v>
      </c>
      <c r="G110" s="24"/>
      <c r="H110" s="65" t="s">
        <v>54</v>
      </c>
      <c r="I110" s="24"/>
      <c r="J110" s="27" t="s">
        <v>13</v>
      </c>
      <c r="K110" s="24"/>
      <c r="L110" s="28" t="s">
        <v>56</v>
      </c>
    </row>
    <row r="111" spans="1:12" ht="5.15" customHeight="1" x14ac:dyDescent="0.3">
      <c r="A111" s="10"/>
      <c r="B111" s="123"/>
      <c r="C111" s="62"/>
      <c r="D111" s="49"/>
      <c r="E111" s="16"/>
      <c r="F111" s="16"/>
      <c r="G111" s="16"/>
      <c r="H111" s="14"/>
      <c r="I111" s="16"/>
      <c r="J111" s="16"/>
      <c r="K111" s="16"/>
      <c r="L111" s="64"/>
    </row>
    <row r="112" spans="1:12" ht="5.15" customHeight="1" x14ac:dyDescent="0.3">
      <c r="A112" s="10"/>
      <c r="B112" s="123"/>
      <c r="C112" s="72"/>
      <c r="D112" s="73"/>
      <c r="E112" s="24"/>
      <c r="F112" s="24"/>
      <c r="G112" s="24"/>
      <c r="H112" s="19"/>
      <c r="I112" s="24"/>
      <c r="J112" s="24"/>
      <c r="K112" s="24"/>
      <c r="L112" s="22"/>
    </row>
    <row r="113" spans="1:12" ht="15.75" customHeight="1" x14ac:dyDescent="0.3">
      <c r="A113" s="10"/>
      <c r="B113" s="123"/>
      <c r="C113" s="72"/>
      <c r="D113" s="50" t="s">
        <v>57</v>
      </c>
      <c r="E113" s="24"/>
      <c r="F113" s="67" t="s">
        <v>11</v>
      </c>
      <c r="G113" s="24"/>
      <c r="H113" s="75" t="s">
        <v>12</v>
      </c>
      <c r="I113" s="24"/>
      <c r="J113" s="86" t="s">
        <v>13</v>
      </c>
      <c r="K113" s="24"/>
      <c r="L113" s="28" t="s">
        <v>12</v>
      </c>
    </row>
    <row r="114" spans="1:12" ht="5.15" customHeight="1" x14ac:dyDescent="0.3">
      <c r="A114" s="10"/>
      <c r="B114" s="123"/>
      <c r="C114" s="72"/>
      <c r="D114" s="49"/>
      <c r="E114" s="16"/>
      <c r="F114" s="16"/>
      <c r="G114" s="16"/>
      <c r="H114" s="14"/>
      <c r="I114" s="16"/>
      <c r="J114" s="16"/>
      <c r="K114" s="16"/>
      <c r="L114" s="74"/>
    </row>
    <row r="115" spans="1:12" ht="5.15" customHeight="1" x14ac:dyDescent="0.3">
      <c r="A115" s="10"/>
      <c r="B115" s="123"/>
      <c r="C115" s="72"/>
      <c r="D115" s="73"/>
      <c r="E115" s="24"/>
      <c r="F115" s="24"/>
      <c r="G115" s="24"/>
      <c r="H115" s="19"/>
      <c r="I115" s="24"/>
      <c r="J115" s="24"/>
      <c r="K115" s="24"/>
      <c r="L115" s="22"/>
    </row>
    <row r="116" spans="1:12" ht="15.75" customHeight="1" x14ac:dyDescent="0.3">
      <c r="A116" s="10"/>
      <c r="B116" s="123"/>
      <c r="C116" s="72"/>
      <c r="D116" s="50" t="s">
        <v>58</v>
      </c>
      <c r="E116" s="24"/>
      <c r="F116" s="67" t="s">
        <v>11</v>
      </c>
      <c r="G116" s="24"/>
      <c r="H116" s="75" t="s">
        <v>12</v>
      </c>
      <c r="I116" s="24"/>
      <c r="J116" s="86" t="s">
        <v>13</v>
      </c>
      <c r="K116" s="24"/>
      <c r="L116" s="28" t="s">
        <v>12</v>
      </c>
    </row>
    <row r="117" spans="1:12" ht="5.15" customHeight="1" x14ac:dyDescent="0.3">
      <c r="A117" s="10"/>
      <c r="B117" s="123"/>
      <c r="C117" s="72"/>
      <c r="D117" s="49"/>
      <c r="E117" s="16"/>
      <c r="F117" s="16"/>
      <c r="G117" s="16"/>
      <c r="H117" s="14"/>
      <c r="I117" s="16"/>
      <c r="J117" s="16"/>
      <c r="K117" s="16"/>
      <c r="L117" s="74"/>
    </row>
    <row r="118" spans="1:12" ht="5.15" customHeight="1" x14ac:dyDescent="0.3">
      <c r="A118" s="10"/>
      <c r="B118" s="123"/>
      <c r="C118" s="72"/>
      <c r="D118" s="73"/>
      <c r="E118" s="24"/>
      <c r="F118" s="24"/>
      <c r="G118" s="24"/>
      <c r="H118" s="19"/>
      <c r="I118" s="24"/>
      <c r="J118" s="24"/>
      <c r="K118" s="24"/>
      <c r="L118" s="22"/>
    </row>
    <row r="119" spans="1:12" ht="15.75" customHeight="1" x14ac:dyDescent="0.3">
      <c r="A119" s="10"/>
      <c r="B119" s="123"/>
      <c r="C119" s="72"/>
      <c r="D119" s="50" t="s">
        <v>59</v>
      </c>
      <c r="E119" s="24"/>
      <c r="F119" s="67" t="s">
        <v>11</v>
      </c>
      <c r="G119" s="24"/>
      <c r="H119" s="75" t="s">
        <v>12</v>
      </c>
      <c r="I119" s="24"/>
      <c r="J119" s="76" t="s">
        <v>13</v>
      </c>
      <c r="K119" s="24"/>
      <c r="L119" s="28" t="s">
        <v>12</v>
      </c>
    </row>
    <row r="120" spans="1:12" ht="5.15" customHeight="1" x14ac:dyDescent="0.3">
      <c r="A120" s="10"/>
      <c r="B120" s="123"/>
      <c r="C120" s="72"/>
      <c r="D120" s="49"/>
      <c r="E120" s="16"/>
      <c r="F120" s="16"/>
      <c r="G120" s="16"/>
      <c r="H120" s="14"/>
      <c r="I120" s="16"/>
      <c r="J120" s="16"/>
      <c r="K120" s="16"/>
      <c r="L120" s="74"/>
    </row>
    <row r="121" spans="1:12" ht="5.15" customHeight="1" x14ac:dyDescent="0.3">
      <c r="A121" s="10"/>
      <c r="B121" s="123"/>
      <c r="C121" s="96"/>
      <c r="D121" s="97"/>
      <c r="E121" s="24"/>
      <c r="F121" s="24"/>
      <c r="G121" s="24"/>
      <c r="H121" s="19"/>
      <c r="I121" s="24"/>
      <c r="J121" s="24"/>
      <c r="K121" s="24"/>
      <c r="L121" s="22"/>
    </row>
    <row r="122" spans="1:12" ht="15.75" customHeight="1" x14ac:dyDescent="0.3">
      <c r="A122" s="10"/>
      <c r="B122" s="123"/>
      <c r="C122" s="96"/>
      <c r="D122" s="50" t="s">
        <v>63</v>
      </c>
      <c r="E122" s="24"/>
      <c r="F122" s="101" t="s">
        <v>11</v>
      </c>
      <c r="G122" s="24"/>
      <c r="H122" s="99" t="s">
        <v>12</v>
      </c>
      <c r="I122" s="24"/>
      <c r="J122" s="27" t="s">
        <v>13</v>
      </c>
      <c r="K122" s="24"/>
      <c r="L122" s="28" t="s">
        <v>56</v>
      </c>
    </row>
    <row r="123" spans="1:12" ht="5.15" customHeight="1" x14ac:dyDescent="0.3">
      <c r="A123" s="10"/>
      <c r="B123" s="123"/>
      <c r="C123" s="96"/>
      <c r="D123" s="49"/>
      <c r="E123" s="16"/>
      <c r="F123" s="16"/>
      <c r="G123" s="16"/>
      <c r="H123" s="14"/>
      <c r="I123" s="16"/>
      <c r="J123" s="16"/>
      <c r="K123" s="16"/>
      <c r="L123" s="98"/>
    </row>
    <row r="124" spans="1:12" ht="5.15" customHeight="1" x14ac:dyDescent="0.3">
      <c r="A124" s="10"/>
      <c r="B124" s="123"/>
      <c r="C124" s="102"/>
      <c r="D124" s="103"/>
      <c r="E124" s="24"/>
      <c r="F124" s="24"/>
      <c r="G124" s="24"/>
      <c r="H124" s="19"/>
      <c r="I124" s="24"/>
      <c r="J124" s="24"/>
      <c r="K124" s="24"/>
      <c r="L124" s="22"/>
    </row>
    <row r="125" spans="1:12" ht="15.75" customHeight="1" x14ac:dyDescent="0.3">
      <c r="A125" s="10"/>
      <c r="B125" s="123"/>
      <c r="C125" s="102"/>
      <c r="D125" s="50" t="s">
        <v>64</v>
      </c>
      <c r="E125" s="24"/>
      <c r="F125" s="90" t="s">
        <v>11</v>
      </c>
      <c r="G125" s="24"/>
      <c r="H125" s="105" t="s">
        <v>12</v>
      </c>
      <c r="I125" s="24"/>
      <c r="J125" s="27" t="s">
        <v>13</v>
      </c>
      <c r="K125" s="24"/>
      <c r="L125" s="28" t="s">
        <v>56</v>
      </c>
    </row>
    <row r="126" spans="1:12" ht="5.15" customHeight="1" x14ac:dyDescent="0.3">
      <c r="A126" s="10"/>
      <c r="B126" s="123"/>
      <c r="C126" s="102"/>
      <c r="D126" s="49"/>
      <c r="E126" s="16"/>
      <c r="F126" s="16"/>
      <c r="G126" s="16"/>
      <c r="H126" s="14"/>
      <c r="I126" s="16"/>
      <c r="J126" s="16"/>
      <c r="K126" s="16"/>
      <c r="L126" s="104"/>
    </row>
    <row r="127" spans="1:12" ht="5.15" customHeight="1" x14ac:dyDescent="0.3">
      <c r="A127" s="10"/>
      <c r="B127" s="123"/>
      <c r="C127" s="102"/>
      <c r="D127" s="103"/>
      <c r="E127" s="24"/>
      <c r="F127" s="24"/>
      <c r="G127" s="24"/>
      <c r="H127" s="19"/>
      <c r="I127" s="24"/>
      <c r="J127" s="24"/>
      <c r="K127" s="24"/>
      <c r="L127" s="22"/>
    </row>
    <row r="128" spans="1:12" ht="15.75" customHeight="1" x14ac:dyDescent="0.3">
      <c r="A128" s="10"/>
      <c r="B128" s="123"/>
      <c r="C128" s="102"/>
      <c r="D128" s="50" t="s">
        <v>65</v>
      </c>
      <c r="E128" s="24"/>
      <c r="F128" s="106" t="s">
        <v>11</v>
      </c>
      <c r="G128" s="24"/>
      <c r="H128" s="105" t="s">
        <v>12</v>
      </c>
      <c r="I128" s="24"/>
      <c r="J128" s="27" t="s">
        <v>13</v>
      </c>
      <c r="K128" s="24"/>
      <c r="L128" s="28" t="s">
        <v>56</v>
      </c>
    </row>
    <row r="129" spans="1:12" ht="5.15" customHeight="1" x14ac:dyDescent="0.3">
      <c r="A129" s="10"/>
      <c r="B129" s="123"/>
      <c r="C129" s="102"/>
      <c r="D129" s="49"/>
      <c r="E129" s="16"/>
      <c r="F129" s="16"/>
      <c r="G129" s="16"/>
      <c r="H129" s="14"/>
      <c r="I129" s="16"/>
      <c r="J129" s="16"/>
      <c r="K129" s="16"/>
      <c r="L129" s="104"/>
    </row>
    <row r="130" spans="1:12" ht="22" customHeight="1" x14ac:dyDescent="0.3">
      <c r="A130" s="10"/>
      <c r="B130" s="123"/>
      <c r="C130" s="20"/>
      <c r="D130" s="21"/>
      <c r="E130" s="21"/>
      <c r="F130" s="21"/>
      <c r="G130" s="21"/>
      <c r="H130" s="19"/>
      <c r="I130" s="21"/>
      <c r="J130" s="21"/>
      <c r="K130" s="21"/>
      <c r="L130" s="22"/>
    </row>
    <row r="131" spans="1:12" ht="5.15" customHeight="1" thickBot="1" x14ac:dyDescent="0.35">
      <c r="A131" s="10"/>
      <c r="B131" s="124"/>
      <c r="C131" s="33"/>
      <c r="D131" s="34"/>
      <c r="E131" s="34"/>
      <c r="F131" s="34"/>
      <c r="G131" s="34"/>
      <c r="H131" s="38"/>
      <c r="I131" s="34"/>
      <c r="J131" s="34"/>
      <c r="K131" s="34"/>
      <c r="L131" s="35"/>
    </row>
    <row r="132" spans="1:12" ht="24.65" customHeight="1" x14ac:dyDescent="0.3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</row>
    <row r="133" spans="1:12" ht="14.5" thickBot="1" x14ac:dyDescent="0.3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</row>
    <row r="134" spans="1:12" ht="28.4" customHeight="1" x14ac:dyDescent="0.3">
      <c r="A134" s="10"/>
      <c r="B134" s="126" t="s">
        <v>24</v>
      </c>
      <c r="C134" s="127"/>
      <c r="D134" s="127"/>
      <c r="E134" s="127"/>
      <c r="F134" s="127"/>
      <c r="G134" s="127"/>
      <c r="H134" s="127"/>
      <c r="I134" s="127"/>
      <c r="J134" s="127"/>
      <c r="K134" s="127"/>
      <c r="L134" s="128"/>
    </row>
    <row r="135" spans="1:12" ht="28.4" customHeight="1" x14ac:dyDescent="0.3">
      <c r="A135" s="10"/>
      <c r="B135" s="129"/>
      <c r="C135" s="130"/>
      <c r="D135" s="130"/>
      <c r="E135" s="130"/>
      <c r="F135" s="130"/>
      <c r="G135" s="130"/>
      <c r="H135" s="130"/>
      <c r="I135" s="130"/>
      <c r="J135" s="130"/>
      <c r="K135" s="130"/>
      <c r="L135" s="131"/>
    </row>
    <row r="136" spans="1:12" ht="21.75" customHeight="1" x14ac:dyDescent="0.3">
      <c r="A136" s="10"/>
      <c r="B136" s="122" t="s">
        <v>9</v>
      </c>
      <c r="C136" s="21"/>
      <c r="D136" s="21"/>
      <c r="E136" s="21"/>
      <c r="F136" s="21"/>
      <c r="G136" s="21"/>
      <c r="H136" s="21"/>
      <c r="I136" s="21"/>
      <c r="J136" s="21"/>
      <c r="K136" s="21"/>
      <c r="L136" s="22"/>
    </row>
    <row r="137" spans="1:12" ht="18" customHeight="1" x14ac:dyDescent="0.3">
      <c r="A137" s="10"/>
      <c r="B137" s="123"/>
      <c r="C137" s="13"/>
      <c r="D137" s="14"/>
      <c r="E137" s="119" t="s">
        <v>6</v>
      </c>
      <c r="F137" s="120"/>
      <c r="G137" s="121"/>
      <c r="H137" s="12" t="s">
        <v>7</v>
      </c>
      <c r="I137" s="119" t="s">
        <v>8</v>
      </c>
      <c r="J137" s="120"/>
      <c r="K137" s="121"/>
      <c r="L137" s="23" t="s">
        <v>7</v>
      </c>
    </row>
    <row r="138" spans="1:12" ht="5.15" customHeight="1" x14ac:dyDescent="0.3">
      <c r="A138" s="10"/>
      <c r="B138" s="123"/>
      <c r="C138" s="116"/>
      <c r="D138" s="21"/>
      <c r="E138" s="24"/>
      <c r="F138" s="24"/>
      <c r="G138" s="24"/>
      <c r="H138" s="17"/>
      <c r="I138" s="24"/>
      <c r="J138" s="24"/>
      <c r="K138" s="24"/>
      <c r="L138" s="22"/>
    </row>
    <row r="139" spans="1:12" ht="15.75" customHeight="1" x14ac:dyDescent="0.3">
      <c r="A139" s="10"/>
      <c r="B139" s="123"/>
      <c r="C139" s="117"/>
      <c r="D139" s="25" t="s">
        <v>25</v>
      </c>
      <c r="E139" s="24"/>
      <c r="F139" s="26" t="s">
        <v>11</v>
      </c>
      <c r="G139" s="24"/>
      <c r="H139" s="18" t="s">
        <v>12</v>
      </c>
      <c r="I139" s="24"/>
      <c r="J139" s="27" t="s">
        <v>13</v>
      </c>
      <c r="K139" s="24"/>
      <c r="L139" s="28" t="s">
        <v>12</v>
      </c>
    </row>
    <row r="140" spans="1:12" ht="5.15" customHeight="1" x14ac:dyDescent="0.3">
      <c r="A140" s="10"/>
      <c r="B140" s="123"/>
      <c r="C140" s="118"/>
      <c r="D140" s="15"/>
      <c r="E140" s="16"/>
      <c r="F140" s="16"/>
      <c r="G140" s="16"/>
      <c r="H140" s="14"/>
      <c r="I140" s="16"/>
      <c r="J140" s="16"/>
      <c r="K140" s="16"/>
      <c r="L140" s="29"/>
    </row>
    <row r="141" spans="1:12" ht="5.15" customHeight="1" x14ac:dyDescent="0.3">
      <c r="A141" s="10"/>
      <c r="B141" s="123"/>
      <c r="C141" s="117"/>
      <c r="D141" s="21"/>
      <c r="E141" s="24"/>
      <c r="F141" s="24"/>
      <c r="G141" s="24"/>
      <c r="H141" s="19"/>
      <c r="I141" s="24"/>
      <c r="J141" s="24"/>
      <c r="K141" s="24"/>
      <c r="L141" s="22"/>
    </row>
    <row r="142" spans="1:12" ht="15.75" customHeight="1" x14ac:dyDescent="0.3">
      <c r="A142" s="10"/>
      <c r="B142" s="123"/>
      <c r="C142" s="117"/>
      <c r="D142" s="25" t="s">
        <v>26</v>
      </c>
      <c r="E142" s="24"/>
      <c r="F142" s="26" t="s">
        <v>11</v>
      </c>
      <c r="G142" s="24"/>
      <c r="H142" s="18" t="s">
        <v>12</v>
      </c>
      <c r="I142" s="24"/>
      <c r="J142" s="27" t="s">
        <v>13</v>
      </c>
      <c r="K142" s="24"/>
      <c r="L142" s="28" t="s">
        <v>12</v>
      </c>
    </row>
    <row r="143" spans="1:12" ht="5.15" customHeight="1" x14ac:dyDescent="0.3">
      <c r="A143" s="10"/>
      <c r="B143" s="142"/>
      <c r="C143" s="118"/>
      <c r="D143" s="15"/>
      <c r="E143" s="16"/>
      <c r="F143" s="16"/>
      <c r="G143" s="16"/>
      <c r="H143" s="14"/>
      <c r="I143" s="16"/>
      <c r="J143" s="16"/>
      <c r="K143" s="16"/>
      <c r="L143" s="29"/>
    </row>
    <row r="144" spans="1:12" ht="21.75" customHeight="1" x14ac:dyDescent="0.3">
      <c r="A144" s="10"/>
      <c r="B144" s="122" t="s">
        <v>16</v>
      </c>
      <c r="C144" s="21"/>
      <c r="D144" s="21"/>
      <c r="E144" s="21"/>
      <c r="F144" s="21"/>
      <c r="G144" s="21"/>
      <c r="H144" s="21"/>
      <c r="I144" s="21"/>
      <c r="J144" s="21"/>
      <c r="K144" s="21"/>
      <c r="L144" s="22"/>
    </row>
    <row r="145" spans="1:12" ht="18" customHeight="1" x14ac:dyDescent="0.3">
      <c r="A145" s="10"/>
      <c r="B145" s="123"/>
      <c r="C145" s="13"/>
      <c r="D145" s="14"/>
      <c r="E145" s="119" t="s">
        <v>6</v>
      </c>
      <c r="F145" s="120"/>
      <c r="G145" s="121"/>
      <c r="H145" s="12" t="s">
        <v>7</v>
      </c>
      <c r="I145" s="119" t="s">
        <v>8</v>
      </c>
      <c r="J145" s="120"/>
      <c r="K145" s="121"/>
      <c r="L145" s="23" t="s">
        <v>7</v>
      </c>
    </row>
    <row r="146" spans="1:12" ht="5.15" customHeight="1" x14ac:dyDescent="0.3">
      <c r="A146" s="10"/>
      <c r="B146" s="123"/>
      <c r="C146" s="116"/>
      <c r="D146" s="21"/>
      <c r="E146" s="24"/>
      <c r="F146" s="24"/>
      <c r="G146" s="24"/>
      <c r="H146" s="17"/>
      <c r="I146" s="24"/>
      <c r="J146" s="24"/>
      <c r="K146" s="24"/>
      <c r="L146" s="22"/>
    </row>
    <row r="147" spans="1:12" ht="15.75" customHeight="1" x14ac:dyDescent="0.3">
      <c r="A147" s="10"/>
      <c r="B147" s="123"/>
      <c r="C147" s="117"/>
      <c r="D147" s="25" t="s">
        <v>25</v>
      </c>
      <c r="E147" s="24"/>
      <c r="F147" s="26" t="s">
        <v>11</v>
      </c>
      <c r="G147" s="24"/>
      <c r="H147" s="18" t="s">
        <v>12</v>
      </c>
      <c r="I147" s="24"/>
      <c r="J147" s="27" t="s">
        <v>13</v>
      </c>
      <c r="K147" s="24"/>
      <c r="L147" s="28" t="s">
        <v>12</v>
      </c>
    </row>
    <row r="148" spans="1:12" ht="5.15" customHeight="1" x14ac:dyDescent="0.3">
      <c r="A148" s="10"/>
      <c r="B148" s="123"/>
      <c r="C148" s="118"/>
      <c r="D148" s="15"/>
      <c r="E148" s="16"/>
      <c r="F148" s="16"/>
      <c r="G148" s="16"/>
      <c r="H148" s="14"/>
      <c r="I148" s="16"/>
      <c r="J148" s="16"/>
      <c r="K148" s="16"/>
      <c r="L148" s="29"/>
    </row>
    <row r="149" spans="1:12" ht="5.15" customHeight="1" x14ac:dyDescent="0.3">
      <c r="A149" s="10"/>
      <c r="B149" s="123"/>
      <c r="C149" s="117"/>
      <c r="D149" s="21"/>
      <c r="E149" s="24"/>
      <c r="F149" s="24"/>
      <c r="G149" s="24"/>
      <c r="H149" s="19"/>
      <c r="I149" s="24"/>
      <c r="J149" s="24"/>
      <c r="K149" s="24"/>
      <c r="L149" s="22"/>
    </row>
    <row r="150" spans="1:12" ht="15.75" customHeight="1" x14ac:dyDescent="0.3">
      <c r="A150" s="10"/>
      <c r="B150" s="123"/>
      <c r="C150" s="117"/>
      <c r="D150" s="25" t="s">
        <v>26</v>
      </c>
      <c r="E150" s="24"/>
      <c r="F150" s="26" t="s">
        <v>11</v>
      </c>
      <c r="G150" s="24"/>
      <c r="H150" s="18" t="s">
        <v>12</v>
      </c>
      <c r="I150" s="24"/>
      <c r="J150" s="27" t="s">
        <v>13</v>
      </c>
      <c r="K150" s="24"/>
      <c r="L150" s="28" t="s">
        <v>12</v>
      </c>
    </row>
    <row r="151" spans="1:12" ht="5.15" customHeight="1" thickBot="1" x14ac:dyDescent="0.35">
      <c r="A151" s="10"/>
      <c r="B151" s="124"/>
      <c r="C151" s="137"/>
      <c r="D151" s="34"/>
      <c r="E151" s="39"/>
      <c r="F151" s="39"/>
      <c r="G151" s="39"/>
      <c r="H151" s="38"/>
      <c r="I151" s="39"/>
      <c r="J151" s="39"/>
      <c r="K151" s="39"/>
      <c r="L151" s="35"/>
    </row>
    <row r="152" spans="1:12" ht="15" customHeight="1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</row>
    <row r="153" spans="1:12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</row>
    <row r="154" spans="1:12" ht="28.4" customHeight="1" x14ac:dyDescent="0.3">
      <c r="A154" s="10"/>
      <c r="B154" s="138" t="s">
        <v>27</v>
      </c>
      <c r="C154" s="139"/>
      <c r="D154" s="139"/>
      <c r="E154" s="139"/>
      <c r="F154" s="139"/>
      <c r="G154" s="139"/>
      <c r="H154" s="139"/>
      <c r="I154" s="139"/>
      <c r="J154" s="139"/>
      <c r="K154" s="139"/>
      <c r="L154" s="140"/>
    </row>
    <row r="155" spans="1:12" ht="18" customHeight="1" x14ac:dyDescent="0.3">
      <c r="A155" s="10"/>
      <c r="B155" s="133"/>
      <c r="C155" s="21"/>
      <c r="D155" s="21"/>
      <c r="E155" s="21"/>
      <c r="F155" s="21"/>
      <c r="G155" s="21"/>
      <c r="H155" s="21"/>
      <c r="I155" s="21"/>
      <c r="J155" s="21"/>
      <c r="K155" s="21"/>
      <c r="L155" s="19"/>
    </row>
    <row r="156" spans="1:12" ht="17.149999999999999" customHeight="1" x14ac:dyDescent="0.3">
      <c r="A156" s="10"/>
      <c r="B156" s="133"/>
      <c r="C156" s="13"/>
      <c r="D156" s="14"/>
      <c r="E156" s="119" t="s">
        <v>8</v>
      </c>
      <c r="F156" s="120"/>
      <c r="G156" s="121"/>
      <c r="H156" s="119" t="s">
        <v>7</v>
      </c>
      <c r="I156" s="120"/>
      <c r="J156" s="120"/>
      <c r="K156" s="120"/>
      <c r="L156" s="121"/>
    </row>
    <row r="157" spans="1:12" ht="5.15" customHeight="1" x14ac:dyDescent="0.3">
      <c r="A157" s="10"/>
      <c r="B157" s="133"/>
      <c r="C157" s="116"/>
      <c r="D157" s="21"/>
      <c r="E157" s="24"/>
      <c r="F157" s="24"/>
      <c r="G157" s="24"/>
      <c r="H157" s="21"/>
      <c r="I157" s="21"/>
      <c r="J157" s="21"/>
      <c r="K157" s="21"/>
      <c r="L157" s="19"/>
    </row>
    <row r="158" spans="1:12" ht="15.75" customHeight="1" x14ac:dyDescent="0.3">
      <c r="A158" s="10"/>
      <c r="B158" s="133"/>
      <c r="C158" s="117"/>
      <c r="D158" s="25" t="s">
        <v>10</v>
      </c>
      <c r="E158" s="24"/>
      <c r="F158" s="27" t="s">
        <v>13</v>
      </c>
      <c r="G158" s="24"/>
      <c r="H158" s="135" t="s">
        <v>12</v>
      </c>
      <c r="I158" s="135"/>
      <c r="J158" s="135"/>
      <c r="K158" s="135"/>
      <c r="L158" s="136"/>
    </row>
    <row r="159" spans="1:12" ht="5.15" customHeight="1" x14ac:dyDescent="0.3">
      <c r="A159" s="10"/>
      <c r="B159" s="133"/>
      <c r="C159" s="118"/>
      <c r="D159" s="15"/>
      <c r="E159" s="16"/>
      <c r="F159" s="16"/>
      <c r="G159" s="16"/>
      <c r="H159" s="15"/>
      <c r="I159" s="15"/>
      <c r="J159" s="15"/>
      <c r="K159" s="15"/>
      <c r="L159" s="14"/>
    </row>
    <row r="160" spans="1:12" ht="5.15" customHeight="1" x14ac:dyDescent="0.3">
      <c r="A160" s="10"/>
      <c r="B160" s="133"/>
      <c r="C160" s="117"/>
      <c r="D160" s="21"/>
      <c r="E160" s="24"/>
      <c r="F160" s="24"/>
      <c r="G160" s="24"/>
      <c r="H160" s="21"/>
      <c r="I160" s="21"/>
      <c r="J160" s="21"/>
      <c r="K160" s="21"/>
      <c r="L160" s="19"/>
    </row>
    <row r="161" spans="1:12" ht="15.75" customHeight="1" x14ac:dyDescent="0.3">
      <c r="A161" s="10"/>
      <c r="B161" s="133"/>
      <c r="C161" s="117"/>
      <c r="D161" s="25" t="s">
        <v>28</v>
      </c>
      <c r="E161" s="24"/>
      <c r="F161" s="24"/>
      <c r="G161" s="24"/>
      <c r="H161" s="21"/>
      <c r="I161" s="21"/>
      <c r="J161" s="21"/>
      <c r="K161" s="21"/>
      <c r="L161" s="19"/>
    </row>
    <row r="162" spans="1:12" ht="22" customHeight="1" x14ac:dyDescent="0.3">
      <c r="A162" s="10"/>
      <c r="B162" s="133"/>
      <c r="C162" s="20"/>
      <c r="D162" s="21"/>
      <c r="E162" s="21"/>
      <c r="F162" s="21"/>
      <c r="G162" s="21"/>
      <c r="H162" s="21"/>
      <c r="I162" s="21"/>
      <c r="J162" s="21"/>
      <c r="K162" s="21"/>
      <c r="L162" s="19"/>
    </row>
    <row r="163" spans="1:12" ht="5.15" customHeight="1" x14ac:dyDescent="0.3">
      <c r="A163" s="10"/>
      <c r="B163" s="134"/>
      <c r="C163" s="40"/>
      <c r="D163" s="15"/>
      <c r="E163" s="15"/>
      <c r="F163" s="15"/>
      <c r="G163" s="15"/>
      <c r="H163" s="15"/>
      <c r="I163" s="15"/>
      <c r="J163" s="15"/>
      <c r="K163" s="15"/>
      <c r="L163" s="14"/>
    </row>
    <row r="164" spans="1:12" x14ac:dyDescent="0.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</row>
    <row r="165" spans="1:12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</row>
    <row r="166" spans="1:12" ht="28.4" customHeight="1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</row>
    <row r="167" spans="1:12" ht="28.4" customHeight="1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</row>
    <row r="168" spans="1:12" ht="18" customHeight="1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</row>
    <row r="169" spans="1:12" ht="17.149999999999999" customHeight="1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</row>
    <row r="170" spans="1:12" ht="5.15" customHeight="1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</row>
    <row r="171" spans="1:12" ht="15.75" customHeight="1" x14ac:dyDescent="0.3"/>
    <row r="172" spans="1:12" ht="5.15" customHeight="1" x14ac:dyDescent="0.3"/>
    <row r="173" spans="1:12" ht="5.15" customHeight="1" x14ac:dyDescent="0.3"/>
    <row r="174" spans="1:12" ht="15.75" customHeight="1" x14ac:dyDescent="0.3"/>
    <row r="175" spans="1:12" ht="5.15" customHeight="1" x14ac:dyDescent="0.3"/>
  </sheetData>
  <sheetProtection algorithmName="SHA-512" hashValue="scXrhEIZhqFxHIW5ibV6R3bS57kQ+1D9vcZup5nO/J30D4yPbdYUD4jijlp43A42kkQb08F/SXTojgVCjyRaNA==" saltValue="HLe4ACOr/ii9l4f2RpQfzg==" spinCount="100000" sheet="1" objects="1" scenarios="1" formatCells="0" formatColumns="0" formatRows="0"/>
  <mergeCells count="59">
    <mergeCell ref="Q7:Q19"/>
    <mergeCell ref="Q22:Q29"/>
    <mergeCell ref="Q33:Q39"/>
    <mergeCell ref="C157:C159"/>
    <mergeCell ref="C160:C161"/>
    <mergeCell ref="E156:G156"/>
    <mergeCell ref="H156:L156"/>
    <mergeCell ref="B134:L134"/>
    <mergeCell ref="B135:L135"/>
    <mergeCell ref="C138:C140"/>
    <mergeCell ref="C141:C143"/>
    <mergeCell ref="E137:G137"/>
    <mergeCell ref="I137:K137"/>
    <mergeCell ref="B136:B143"/>
    <mergeCell ref="C59:C61"/>
    <mergeCell ref="C62:C64"/>
    <mergeCell ref="B155:B163"/>
    <mergeCell ref="H158:L158"/>
    <mergeCell ref="C146:C148"/>
    <mergeCell ref="C149:C151"/>
    <mergeCell ref="E145:G145"/>
    <mergeCell ref="I145:K145"/>
    <mergeCell ref="B144:B151"/>
    <mergeCell ref="B154:L154"/>
    <mergeCell ref="C86:C88"/>
    <mergeCell ref="E79:G79"/>
    <mergeCell ref="I79:K79"/>
    <mergeCell ref="B78:B131"/>
    <mergeCell ref="C56:C58"/>
    <mergeCell ref="B54:B77"/>
    <mergeCell ref="C89:C91"/>
    <mergeCell ref="C65:C67"/>
    <mergeCell ref="C68:C70"/>
    <mergeCell ref="C71:C72"/>
    <mergeCell ref="E55:G55"/>
    <mergeCell ref="C92:C94"/>
    <mergeCell ref="C95:C96"/>
    <mergeCell ref="I55:K55"/>
    <mergeCell ref="B52:L52"/>
    <mergeCell ref="B53:L53"/>
    <mergeCell ref="C80:C82"/>
    <mergeCell ref="C83:C85"/>
    <mergeCell ref="B7:B27"/>
    <mergeCell ref="D16:D17"/>
    <mergeCell ref="C10:C12"/>
    <mergeCell ref="C13:C15"/>
    <mergeCell ref="C16:C17"/>
    <mergeCell ref="E9:G9"/>
    <mergeCell ref="C37:C38"/>
    <mergeCell ref="B1:L1"/>
    <mergeCell ref="B5:L5"/>
    <mergeCell ref="B6:L6"/>
    <mergeCell ref="C31:C33"/>
    <mergeCell ref="C34:C36"/>
    <mergeCell ref="I9:K9"/>
    <mergeCell ref="E30:G30"/>
    <mergeCell ref="I30:K30"/>
    <mergeCell ref="B28:B48"/>
    <mergeCell ref="D37:D38"/>
  </mergeCells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  <drawing r:id="rId4"/>
  <legacyDrawing r:id="rId5"/>
  <controls>
    <mc:AlternateContent xmlns:mc="http://schemas.openxmlformats.org/markup-compatibility/2006">
      <mc:Choice Requires="x14">
        <control shapeId="3125" r:id="rId6" name="cbApplyPageHeaderFormatting">
          <controlPr defaultSize="0" autoFill="0" autoLine="0" autoPict="0" r:id="rId7">
            <anchor moveWithCells="1">
              <from>
                <xdr:col>7</xdr:col>
                <xdr:colOff>1524000</xdr:colOff>
                <xdr:row>153</xdr:row>
                <xdr:rowOff>69850</xdr:rowOff>
              </from>
              <to>
                <xdr:col>7</xdr:col>
                <xdr:colOff>1651000</xdr:colOff>
                <xdr:row>154</xdr:row>
                <xdr:rowOff>0</xdr:rowOff>
              </to>
            </anchor>
          </controlPr>
        </control>
      </mc:Choice>
      <mc:Fallback>
        <control shapeId="3125" r:id="rId6" name="cbApplyPageHeaderFormatting"/>
      </mc:Fallback>
    </mc:AlternateContent>
    <mc:AlternateContent xmlns:mc="http://schemas.openxmlformats.org/markup-compatibility/2006">
      <mc:Choice Requires="x14">
        <control shapeId="3117" r:id="rId8" name="cbApplyOddEvenFormatting">
          <controlPr defaultSize="0" autoFill="0" autoLine="0" autoPict="0" r:id="rId9">
            <anchor moveWithCells="1">
              <from>
                <xdr:col>9</xdr:col>
                <xdr:colOff>400050</xdr:colOff>
                <xdr:row>133</xdr:row>
                <xdr:rowOff>69850</xdr:rowOff>
              </from>
              <to>
                <xdr:col>9</xdr:col>
                <xdr:colOff>527050</xdr:colOff>
                <xdr:row>134</xdr:row>
                <xdr:rowOff>0</xdr:rowOff>
              </to>
            </anchor>
          </controlPr>
        </control>
      </mc:Choice>
      <mc:Fallback>
        <control shapeId="3117" r:id="rId8" name="cbApplyOddEvenFormatting"/>
      </mc:Fallback>
    </mc:AlternateContent>
    <mc:AlternateContent xmlns:mc="http://schemas.openxmlformats.org/markup-compatibility/2006">
      <mc:Choice Requires="x14">
        <control shapeId="3099" r:id="rId10" name="cbApplyMemberFormatting">
          <controlPr defaultSize="0" autoFill="0" autoLine="0" autoPict="0" r:id="rId11">
            <anchor moveWithCells="1">
              <from>
                <xdr:col>9</xdr:col>
                <xdr:colOff>933450</xdr:colOff>
                <xdr:row>51</xdr:row>
                <xdr:rowOff>69850</xdr:rowOff>
              </from>
              <to>
                <xdr:col>10</xdr:col>
                <xdr:colOff>107950</xdr:colOff>
                <xdr:row>52</xdr:row>
                <xdr:rowOff>0</xdr:rowOff>
              </to>
            </anchor>
          </controlPr>
        </control>
      </mc:Choice>
      <mc:Fallback>
        <control shapeId="3099" r:id="rId10" name="cbApplyMemberFormatting"/>
      </mc:Fallback>
    </mc:AlternateContent>
    <mc:AlternateContent xmlns:mc="http://schemas.openxmlformats.org/markup-compatibility/2006">
      <mc:Choice Requires="x14">
        <control shapeId="3073" r:id="rId12" name="cbApplyLevelFormatting">
          <controlPr defaultSize="0" autoFill="0" autoLine="0" autoPict="0" r:id="rId13">
            <anchor moveWithCells="1">
              <from>
                <xdr:col>7</xdr:col>
                <xdr:colOff>1314450</xdr:colOff>
                <xdr:row>4</xdr:row>
                <xdr:rowOff>69850</xdr:rowOff>
              </from>
              <to>
                <xdr:col>7</xdr:col>
                <xdr:colOff>1441450</xdr:colOff>
                <xdr:row>5</xdr:row>
                <xdr:rowOff>0</xdr:rowOff>
              </to>
            </anchor>
          </controlPr>
        </control>
      </mc:Choice>
      <mc:Fallback>
        <control shapeId="3073" r:id="rId12" name="cbApplyLevelFormatting"/>
      </mc:Fallback>
    </mc:AlternateContent>
    <mc:AlternateContent xmlns:mc="http://schemas.openxmlformats.org/markup-compatibility/2006">
      <mc:Choice Requires="x14">
        <control shapeId="3074" r:id="rId14" name="Group Box 2">
          <controlPr defaultSize="0" autoPict="0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3</xdr:col>
                <xdr:colOff>2800350</xdr:colOff>
                <xdr:row>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5" r:id="rId15" name="obLevelRowFirst">
          <controlPr defaultSize="0" autoFill="0" autoLine="0" autoPict="0" macro="_xll.FPMXLClient.TechnicalCategory.ButtonActionInEPMClientFormattingSheet">
            <anchor moveWithCells="1">
              <from>
                <xdr:col>3</xdr:col>
                <xdr:colOff>488950</xdr:colOff>
                <xdr:row>5</xdr:row>
                <xdr:rowOff>57150</xdr:rowOff>
              </from>
              <to>
                <xdr:col>3</xdr:col>
                <xdr:colOff>2609850</xdr:colOff>
                <xdr:row>5</xdr:row>
                <xdr:rowOff>279400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6" r:id="rId16" name="obLevelColumnFirst">
          <controlPr defaultSize="0" autoFill="0" autoLine="0" autoPict="0" macro="_xll.FPMXLClient.TechnicalCategory.ButtonActionInEPMClientFormattingSheet">
            <anchor moveWithCells="1">
              <from>
                <xdr:col>1</xdr:col>
                <xdr:colOff>209550</xdr:colOff>
                <xdr:row>5</xdr:row>
                <xdr:rowOff>57150</xdr:rowOff>
              </from>
              <to>
                <xdr:col>3</xdr:col>
                <xdr:colOff>450850</xdr:colOff>
                <xdr:row>5</xdr:row>
                <xdr:rowOff>279400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7" r:id="rId17" name="Group Box 5">
          <controlPr defaultSize="0" autoPict="0">
            <anchor moveWithCells="1">
              <from>
                <xdr:col>3</xdr:col>
                <xdr:colOff>2755900</xdr:colOff>
                <xdr:row>5</xdr:row>
                <xdr:rowOff>0</xdr:rowOff>
              </from>
              <to>
                <xdr:col>10</xdr:col>
                <xdr:colOff>171450</xdr:colOff>
                <xdr:row>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8" r:id="rId18" name="obRelativeLevelHierarchy">
          <controlPr defaultSize="0" autoFill="0" autoLine="0" autoPict="0" macro="_xll.FPMXLClient.TechnicalCategory.ButtonActionInEPMClientFormattingSheet">
            <anchor moveWithCells="1">
              <from>
                <xdr:col>3</xdr:col>
                <xdr:colOff>4229100</xdr:colOff>
                <xdr:row>5</xdr:row>
                <xdr:rowOff>57150</xdr:rowOff>
              </from>
              <to>
                <xdr:col>6</xdr:col>
                <xdr:colOff>171450</xdr:colOff>
                <xdr:row>5</xdr:row>
                <xdr:rowOff>279400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9" r:id="rId19" name="obDatabaseLevelHierarchy">
          <controlPr defaultSize="0" autoFill="0" autoLine="0" autoPict="0" macro="_xll.FPMXLClient.TechnicalCategory.ButtonActionInEPMClientFormattingSheet">
            <anchor moveWithCells="1">
              <from>
                <xdr:col>3</xdr:col>
                <xdr:colOff>2774950</xdr:colOff>
                <xdr:row>5</xdr:row>
                <xdr:rowOff>57150</xdr:rowOff>
              </from>
              <to>
                <xdr:col>3</xdr:col>
                <xdr:colOff>4203700</xdr:colOff>
                <xdr:row>5</xdr:row>
                <xdr:rowOff>279400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0" r:id="rId20" name="cbApplyLevelFromTopToBottom">
          <controlPr defaultSize="0" autoFill="0" autoLine="0" autoPict="0">
            <anchor moveWithCells="1">
              <from>
                <xdr:col>7</xdr:col>
                <xdr:colOff>19050</xdr:colOff>
                <xdr:row>5</xdr:row>
                <xdr:rowOff>0</xdr:rowOff>
              </from>
              <to>
                <xdr:col>11</xdr:col>
                <xdr:colOff>2419350</xdr:colOff>
                <xdr:row>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1" r:id="rId21" name="LVL1tbFormattingByLevel">
          <controlPr defaultSize="0" autoFill="0" autoPict="0">
            <anchor moveWithCells="1" sizeWithCells="1">
              <from>
                <xdr:col>10</xdr:col>
                <xdr:colOff>19050</xdr:colOff>
                <xdr:row>27</xdr:row>
                <xdr:rowOff>133350</xdr:rowOff>
              </from>
              <to>
                <xdr:col>11</xdr:col>
                <xdr:colOff>1136650</xdr:colOff>
                <xdr:row>28</xdr:row>
                <xdr:rowOff>127000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2" r:id="rId22" name="Group Box 10">
          <controlPr defaultSize="0" autoPict="0">
            <anchor moveWithCells="1">
              <from>
                <xdr:col>10</xdr:col>
                <xdr:colOff>209550</xdr:colOff>
                <xdr:row>27</xdr:row>
                <xdr:rowOff>0</xdr:rowOff>
              </from>
              <to>
                <xdr:col>12</xdr:col>
                <xdr:colOff>0</xdr:colOff>
                <xdr:row>29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3" r:id="rId23" name="obLevelOuterFirst">
          <controlPr defaultSize="0" autoFill="0" autoLine="0" autoPict="0">
            <anchor moveWithCells="1">
              <from>
                <xdr:col>11</xdr:col>
                <xdr:colOff>908050</xdr:colOff>
                <xdr:row>27</xdr:row>
                <xdr:rowOff>228600</xdr:rowOff>
              </from>
              <to>
                <xdr:col>11</xdr:col>
                <xdr:colOff>2108200</xdr:colOff>
                <xdr:row>28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4" r:id="rId24" name="obLevelInnerFirst">
          <controlPr defaultSize="0" autoFill="0" autoLine="0" autoPict="0">
            <anchor moveWithCells="1">
              <from>
                <xdr:col>11</xdr:col>
                <xdr:colOff>908050</xdr:colOff>
                <xdr:row>27</xdr:row>
                <xdr:rowOff>19050</xdr:rowOff>
              </from>
              <to>
                <xdr:col>11</xdr:col>
                <xdr:colOff>2108200</xdr:colOff>
                <xdr:row>27</xdr:row>
                <xdr:rowOff>241300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5" r:id="rId25" name="cbUseDefaultLevelFirst">
          <controlPr defaultSize="0" autoFill="0" autoLine="0" autoPict="0">
            <anchor moveWithCells="1">
              <from>
                <xdr:col>2</xdr:col>
                <xdr:colOff>127000</xdr:colOff>
                <xdr:row>29</xdr:row>
                <xdr:rowOff>203200</xdr:rowOff>
              </from>
              <to>
                <xdr:col>2</xdr:col>
                <xdr:colOff>1022350</xdr:colOff>
                <xdr:row>32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6" r:id="rId26" name="cbUseLeafLevelFirst">
          <controlPr defaultSize="0" autoFill="0" autoLine="0" autoPict="0">
            <anchor moveWithCells="1">
              <from>
                <xdr:col>2</xdr:col>
                <xdr:colOff>127000</xdr:colOff>
                <xdr:row>33</xdr:row>
                <xdr:rowOff>0</xdr:rowOff>
              </from>
              <to>
                <xdr:col>2</xdr:col>
                <xdr:colOff>1022350</xdr:colOff>
                <xdr:row>35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7" r:id="rId27" name="cbUseSpecificLevelFirst">
          <controlPr defaultSize="0" autoFill="0" autoLine="0" autoPict="0">
            <anchor moveWithCells="1">
              <from>
                <xdr:col>2</xdr:col>
                <xdr:colOff>127000</xdr:colOff>
                <xdr:row>36</xdr:row>
                <xdr:rowOff>38100</xdr:rowOff>
              </from>
              <to>
                <xdr:col>2</xdr:col>
                <xdr:colOff>1022350</xdr:colOff>
                <xdr:row>37</xdr:row>
                <xdr:rowOff>114300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8" r:id="rId28" name="AddLevelFirst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57150</xdr:colOff>
                <xdr:row>46</xdr:row>
                <xdr:rowOff>31750</xdr:rowOff>
              </from>
              <to>
                <xdr:col>3</xdr:col>
                <xdr:colOff>2133600</xdr:colOff>
                <xdr:row>47</xdr:row>
                <xdr:rowOff>12700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9" r:id="rId29" name="RemoveLevelFirst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2228850</xdr:colOff>
                <xdr:row>46</xdr:row>
                <xdr:rowOff>31750</xdr:rowOff>
              </from>
              <to>
                <xdr:col>3</xdr:col>
                <xdr:colOff>4298950</xdr:colOff>
                <xdr:row>47</xdr:row>
                <xdr:rowOff>12700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0" r:id="rId30" name="LVL2tbFormattingByLevel">
          <controlPr defaultSize="0" autoFill="0" autoPict="0">
            <anchor moveWithCells="1" sizeWithCells="1">
              <from>
                <xdr:col>10</xdr:col>
                <xdr:colOff>19050</xdr:colOff>
                <xdr:row>6</xdr:row>
                <xdr:rowOff>146050</xdr:rowOff>
              </from>
              <to>
                <xdr:col>11</xdr:col>
                <xdr:colOff>1136650</xdr:colOff>
                <xdr:row>7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1" r:id="rId31" name="Group Box 19">
          <controlPr defaultSize="0" autoPict="0">
            <anchor moveWithCells="1">
              <from>
                <xdr:col>10</xdr:col>
                <xdr:colOff>209550</xdr:colOff>
                <xdr:row>48</xdr:row>
                <xdr:rowOff>0</xdr:rowOff>
              </from>
              <to>
                <xdr:col>12</xdr:col>
                <xdr:colOff>0</xdr:colOff>
                <xdr:row>50</xdr:row>
                <xdr:rowOff>88900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2" r:id="rId32" name="obLevelOuterSecond">
          <controlPr defaultSize="0" autoFill="0" autoLine="0" autoPict="0">
            <anchor moveWithCells="1">
              <from>
                <xdr:col>11</xdr:col>
                <xdr:colOff>908050</xdr:colOff>
                <xdr:row>6</xdr:row>
                <xdr:rowOff>228600</xdr:rowOff>
              </from>
              <to>
                <xdr:col>11</xdr:col>
                <xdr:colOff>2108200</xdr:colOff>
                <xdr:row>7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3" r:id="rId33" name="obLevelInnerSecond">
          <controlPr defaultSize="0" autoFill="0" autoLine="0" autoPict="0">
            <anchor moveWithCells="1">
              <from>
                <xdr:col>11</xdr:col>
                <xdr:colOff>908050</xdr:colOff>
                <xdr:row>6</xdr:row>
                <xdr:rowOff>38100</xdr:rowOff>
              </from>
              <to>
                <xdr:col>11</xdr:col>
                <xdr:colOff>2108200</xdr:colOff>
                <xdr:row>6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4" r:id="rId34" name="cbUseDefaultLevelSecond">
          <controlPr defaultSize="0" autoFill="0" autoLine="0" autoPict="0">
            <anchor moveWithCells="1">
              <from>
                <xdr:col>2</xdr:col>
                <xdr:colOff>127000</xdr:colOff>
                <xdr:row>9</xdr:row>
                <xdr:rowOff>0</xdr:rowOff>
              </from>
              <to>
                <xdr:col>2</xdr:col>
                <xdr:colOff>1022350</xdr:colOff>
                <xdr:row>11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5" r:id="rId35" name="cbUseLeafLevelSecond">
          <controlPr defaultSize="0" autoFill="0" autoLine="0" autoPict="0">
            <anchor moveWithCells="1">
              <from>
                <xdr:col>2</xdr:col>
                <xdr:colOff>127000</xdr:colOff>
                <xdr:row>12</xdr:row>
                <xdr:rowOff>0</xdr:rowOff>
              </from>
              <to>
                <xdr:col>2</xdr:col>
                <xdr:colOff>1022350</xdr:colOff>
                <xdr:row>14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6" r:id="rId36" name="cbUseSpecificLevelSecond">
          <controlPr defaultSize="0" autoFill="0" autoLine="0" autoPict="0">
            <anchor moveWithCells="1">
              <from>
                <xdr:col>2</xdr:col>
                <xdr:colOff>127000</xdr:colOff>
                <xdr:row>15</xdr:row>
                <xdr:rowOff>38100</xdr:rowOff>
              </from>
              <to>
                <xdr:col>2</xdr:col>
                <xdr:colOff>1022350</xdr:colOff>
                <xdr:row>16</xdr:row>
                <xdr:rowOff>114300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7" r:id="rId37" name="AddLevelSecond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57150</xdr:colOff>
                <xdr:row>25</xdr:row>
                <xdr:rowOff>19050</xdr:rowOff>
              </from>
              <to>
                <xdr:col>3</xdr:col>
                <xdr:colOff>2133600</xdr:colOff>
                <xdr:row>26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8" r:id="rId38" name="RemoveLevelSecond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2228850</xdr:colOff>
                <xdr:row>25</xdr:row>
                <xdr:rowOff>19050</xdr:rowOff>
              </from>
              <to>
                <xdr:col>3</xdr:col>
                <xdr:colOff>4298950</xdr:colOff>
                <xdr:row>26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0" r:id="rId39" name="Group Box 28">
          <controlPr defaultSize="0" autoPict="0">
            <anchor moveWithCells="1">
              <from>
                <xdr:col>1</xdr:col>
                <xdr:colOff>0</xdr:colOff>
                <xdr:row>52</xdr:row>
                <xdr:rowOff>0</xdr:rowOff>
              </from>
              <to>
                <xdr:col>12</xdr:col>
                <xdr:colOff>0</xdr:colOff>
                <xdr:row>53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1" r:id="rId40" name="obMemberRowFirst">
          <controlPr defaultSize="0" autoFill="0" autoLine="0" autoPict="0" macro="_xll.FPMXLClient.TechnicalCategory.ButtonActionInEPMClientFormattingSheet">
            <anchor moveWithCells="1">
              <from>
                <xdr:col>3</xdr:col>
                <xdr:colOff>488950</xdr:colOff>
                <xdr:row>52</xdr:row>
                <xdr:rowOff>57150</xdr:rowOff>
              </from>
              <to>
                <xdr:col>3</xdr:col>
                <xdr:colOff>2609850</xdr:colOff>
                <xdr:row>52</xdr:row>
                <xdr:rowOff>279400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2" r:id="rId41" name="obMemberColumnFirst">
          <controlPr defaultSize="0" autoFill="0" autoLine="0" autoPict="0" macro="_xll.FPMXLClient.TechnicalCategory.ButtonActionInEPMClientFormattingSheet">
            <anchor moveWithCells="1">
              <from>
                <xdr:col>1</xdr:col>
                <xdr:colOff>209550</xdr:colOff>
                <xdr:row>52</xdr:row>
                <xdr:rowOff>57150</xdr:rowOff>
              </from>
              <to>
                <xdr:col>3</xdr:col>
                <xdr:colOff>450850</xdr:colOff>
                <xdr:row>52</xdr:row>
                <xdr:rowOff>279400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3" r:id="rId42" name="cbApplyCustomMemberDefaultFirst">
          <controlPr defaultSize="0" autoFill="0" autoLine="0" autoPict="0">
            <anchor moveWithCells="1">
              <from>
                <xdr:col>2</xdr:col>
                <xdr:colOff>127000</xdr:colOff>
                <xdr:row>78</xdr:row>
                <xdr:rowOff>203200</xdr:rowOff>
              </from>
              <to>
                <xdr:col>2</xdr:col>
                <xdr:colOff>1022350</xdr:colOff>
                <xdr:row>81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4" r:id="rId43" name="cbApplyCalculatedMemberFirst">
          <controlPr defaultSize="0" autoFill="0" autoLine="0" autoPict="0">
            <anchor moveWithCells="1">
              <from>
                <xdr:col>2</xdr:col>
                <xdr:colOff>127000</xdr:colOff>
                <xdr:row>81</xdr:row>
                <xdr:rowOff>50800</xdr:rowOff>
              </from>
              <to>
                <xdr:col>2</xdr:col>
                <xdr:colOff>1022350</xdr:colOff>
                <xdr:row>85</xdr:row>
                <xdr:rowOff>12700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5" r:id="rId44" name="cbApplyImputableMemberFirst">
          <controlPr defaultSize="0" autoFill="0" autoLine="0" autoPict="0">
            <anchor moveWithCells="1">
              <from>
                <xdr:col>2</xdr:col>
                <xdr:colOff>127000</xdr:colOff>
                <xdr:row>85</xdr:row>
                <xdr:rowOff>0</xdr:rowOff>
              </from>
              <to>
                <xdr:col>2</xdr:col>
                <xdr:colOff>1022350</xdr:colOff>
                <xdr:row>87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6" r:id="rId45" name="cbApplyLocalMemberFirst">
          <controlPr defaultSize="0" autoFill="0" autoLine="0" autoPict="0">
            <anchor moveWithCells="1">
              <from>
                <xdr:col>2</xdr:col>
                <xdr:colOff>127000</xdr:colOff>
                <xdr:row>88</xdr:row>
                <xdr:rowOff>0</xdr:rowOff>
              </from>
              <to>
                <xdr:col>2</xdr:col>
                <xdr:colOff>1022350</xdr:colOff>
                <xdr:row>90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7" r:id="rId46" name="cbApplyChangedMemberFirst">
          <controlPr defaultSize="0" autoFill="0" autoLine="0" autoPict="0">
            <anchor moveWithCells="1">
              <from>
                <xdr:col>2</xdr:col>
                <xdr:colOff>127000</xdr:colOff>
                <xdr:row>91</xdr:row>
                <xdr:rowOff>0</xdr:rowOff>
              </from>
              <to>
                <xdr:col>2</xdr:col>
                <xdr:colOff>1022350</xdr:colOff>
                <xdr:row>93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8" r:id="rId47" name="cbApplySpecificMemberFirst">
          <controlPr defaultSize="0" autoFill="0" autoLine="0" autoPict="0">
            <anchor moveWithCells="1">
              <from>
                <xdr:col>2</xdr:col>
                <xdr:colOff>127000</xdr:colOff>
                <xdr:row>94</xdr:row>
                <xdr:rowOff>50800</xdr:rowOff>
              </from>
              <to>
                <xdr:col>2</xdr:col>
                <xdr:colOff>1022350</xdr:colOff>
                <xdr:row>96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9" r:id="rId48" name="AddMemberFirst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57150</xdr:colOff>
                <xdr:row>129</xdr:row>
                <xdr:rowOff>19050</xdr:rowOff>
              </from>
              <to>
                <xdr:col>3</xdr:col>
                <xdr:colOff>4298950</xdr:colOff>
                <xdr:row>129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0" r:id="rId49" name="cbApplyCustomMemberDefaultSecond">
          <controlPr defaultSize="0" autoFill="0" autoLine="0" autoPict="0">
            <anchor moveWithCells="1">
              <from>
                <xdr:col>2</xdr:col>
                <xdr:colOff>127000</xdr:colOff>
                <xdr:row>55</xdr:row>
                <xdr:rowOff>0</xdr:rowOff>
              </from>
              <to>
                <xdr:col>2</xdr:col>
                <xdr:colOff>1022350</xdr:colOff>
                <xdr:row>57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1" r:id="rId50" name="cbApplyCalculatedMemberSecond">
          <controlPr defaultSize="0" autoFill="0" autoLine="0" autoPict="0">
            <anchor moveWithCells="1">
              <from>
                <xdr:col>2</xdr:col>
                <xdr:colOff>127000</xdr:colOff>
                <xdr:row>57</xdr:row>
                <xdr:rowOff>50800</xdr:rowOff>
              </from>
              <to>
                <xdr:col>2</xdr:col>
                <xdr:colOff>1022350</xdr:colOff>
                <xdr:row>61</xdr:row>
                <xdr:rowOff>12700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2" r:id="rId51" name="cbApplyImputableMemberSecond">
          <controlPr defaultSize="0" autoFill="0" autoLine="0" autoPict="0">
            <anchor moveWithCells="1">
              <from>
                <xdr:col>2</xdr:col>
                <xdr:colOff>127000</xdr:colOff>
                <xdr:row>61</xdr:row>
                <xdr:rowOff>0</xdr:rowOff>
              </from>
              <to>
                <xdr:col>2</xdr:col>
                <xdr:colOff>1022350</xdr:colOff>
                <xdr:row>63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3" r:id="rId52" name="cbApplyLocalMemberSecond">
          <controlPr defaultSize="0" autoFill="0" autoLine="0" autoPict="0">
            <anchor moveWithCells="1">
              <from>
                <xdr:col>2</xdr:col>
                <xdr:colOff>127000</xdr:colOff>
                <xdr:row>64</xdr:row>
                <xdr:rowOff>0</xdr:rowOff>
              </from>
              <to>
                <xdr:col>2</xdr:col>
                <xdr:colOff>1022350</xdr:colOff>
                <xdr:row>66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4" r:id="rId53" name="cbApplyChangedMemberSecond">
          <controlPr defaultSize="0" autoFill="0" autoLine="0" autoPict="0">
            <anchor moveWithCells="1">
              <from>
                <xdr:col>2</xdr:col>
                <xdr:colOff>127000</xdr:colOff>
                <xdr:row>67</xdr:row>
                <xdr:rowOff>0</xdr:rowOff>
              </from>
              <to>
                <xdr:col>2</xdr:col>
                <xdr:colOff>1022350</xdr:colOff>
                <xdr:row>69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5" r:id="rId54" name="cbApplySpecificMemberSecond">
          <controlPr defaultSize="0" autoFill="0" autoLine="0" autoPict="0">
            <anchor moveWithCells="1">
              <from>
                <xdr:col>2</xdr:col>
                <xdr:colOff>127000</xdr:colOff>
                <xdr:row>70</xdr:row>
                <xdr:rowOff>50800</xdr:rowOff>
              </from>
              <to>
                <xdr:col>2</xdr:col>
                <xdr:colOff>1022350</xdr:colOff>
                <xdr:row>72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6" r:id="rId55" name="AddMemberSecond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57150</xdr:colOff>
                <xdr:row>75</xdr:row>
                <xdr:rowOff>19050</xdr:rowOff>
              </from>
              <to>
                <xdr:col>3</xdr:col>
                <xdr:colOff>4298950</xdr:colOff>
                <xdr:row>75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8" r:id="rId56" name="Group Box 46">
          <controlPr defaultSize="0" autoPict="0">
            <anchor moveWithCells="1">
              <from>
                <xdr:col>1</xdr:col>
                <xdr:colOff>0</xdr:colOff>
                <xdr:row>134</xdr:row>
                <xdr:rowOff>0</xdr:rowOff>
              </from>
              <to>
                <xdr:col>12</xdr:col>
                <xdr:colOff>0</xdr:colOff>
                <xdr:row>135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9" r:id="rId57" name="obOddEvenRowFirst">
          <controlPr defaultSize="0" autoFill="0" autoLine="0" autoPict="0" macro="_xll.FPMXLClient.TechnicalCategory.ButtonActionInEPMClientFormattingSheet">
            <anchor moveWithCells="1">
              <from>
                <xdr:col>3</xdr:col>
                <xdr:colOff>488950</xdr:colOff>
                <xdr:row>134</xdr:row>
                <xdr:rowOff>69850</xdr:rowOff>
              </from>
              <to>
                <xdr:col>3</xdr:col>
                <xdr:colOff>2609850</xdr:colOff>
                <xdr:row>134</xdr:row>
                <xdr:rowOff>279400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0" r:id="rId58" name="obOddEvenColumnFirst">
          <controlPr defaultSize="0" autoFill="0" autoLine="0" autoPict="0" macro="_xll.FPMXLClient.TechnicalCategory.ButtonActionInEPMClientFormattingSheet">
            <anchor moveWithCells="1">
              <from>
                <xdr:col>1</xdr:col>
                <xdr:colOff>209550</xdr:colOff>
                <xdr:row>134</xdr:row>
                <xdr:rowOff>69850</xdr:rowOff>
              </from>
              <to>
                <xdr:col>3</xdr:col>
                <xdr:colOff>450850</xdr:colOff>
                <xdr:row>134</xdr:row>
                <xdr:rowOff>279400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1" r:id="rId59" name="cbUseOddFirst">
          <controlPr defaultSize="0" autoFill="0" autoLine="0" autoPict="0">
            <anchor moveWithCells="1">
              <from>
                <xdr:col>2</xdr:col>
                <xdr:colOff>127000</xdr:colOff>
                <xdr:row>137</xdr:row>
                <xdr:rowOff>0</xdr:rowOff>
              </from>
              <to>
                <xdr:col>2</xdr:col>
                <xdr:colOff>1022350</xdr:colOff>
                <xdr:row>139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2" r:id="rId60" name="cbUseEvenFirst">
          <controlPr defaultSize="0" autoFill="0" autoLine="0" autoPict="0">
            <anchor moveWithCells="1">
              <from>
                <xdr:col>2</xdr:col>
                <xdr:colOff>127000</xdr:colOff>
                <xdr:row>140</xdr:row>
                <xdr:rowOff>0</xdr:rowOff>
              </from>
              <to>
                <xdr:col>2</xdr:col>
                <xdr:colOff>1022350</xdr:colOff>
                <xdr:row>142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3" r:id="rId61" name="cbUseOddSecond">
          <controlPr defaultSize="0" autoFill="0" autoLine="0" autoPict="0">
            <anchor moveWithCells="1">
              <from>
                <xdr:col>2</xdr:col>
                <xdr:colOff>127000</xdr:colOff>
                <xdr:row>145</xdr:row>
                <xdr:rowOff>0</xdr:rowOff>
              </from>
              <to>
                <xdr:col>2</xdr:col>
                <xdr:colOff>1022350</xdr:colOff>
                <xdr:row>147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4" r:id="rId62" name="cbUseEvenSecond">
          <controlPr defaultSize="0" autoFill="0" autoLine="0" autoPict="0">
            <anchor moveWithCells="1">
              <from>
                <xdr:col>2</xdr:col>
                <xdr:colOff>127000</xdr:colOff>
                <xdr:row>147</xdr:row>
                <xdr:rowOff>50800</xdr:rowOff>
              </from>
              <to>
                <xdr:col>2</xdr:col>
                <xdr:colOff>1022350</xdr:colOff>
                <xdr:row>150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6" r:id="rId63" name="cbUseDefaultPageHeaderFormat">
          <controlPr defaultSize="0" autoFill="0" autoLine="0" autoPict="0">
            <anchor moveWithCells="1">
              <from>
                <xdr:col>2</xdr:col>
                <xdr:colOff>127000</xdr:colOff>
                <xdr:row>155</xdr:row>
                <xdr:rowOff>203200</xdr:rowOff>
              </from>
              <to>
                <xdr:col>2</xdr:col>
                <xdr:colOff>1022350</xdr:colOff>
                <xdr:row>158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7" r:id="rId64" name="cbUseDimensionFormatting">
          <controlPr defaultSize="0" autoFill="0" autoLine="0" autoPict="0">
            <anchor moveWithCells="1">
              <from>
                <xdr:col>2</xdr:col>
                <xdr:colOff>127000</xdr:colOff>
                <xdr:row>159</xdr:row>
                <xdr:rowOff>0</xdr:rowOff>
              </from>
              <to>
                <xdr:col>2</xdr:col>
                <xdr:colOff>1022350</xdr:colOff>
                <xdr:row>160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8" r:id="rId65" name="AddDimension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57150</xdr:colOff>
                <xdr:row>161</xdr:row>
                <xdr:rowOff>19050</xdr:rowOff>
              </from>
              <to>
                <xdr:col>3</xdr:col>
                <xdr:colOff>4298950</xdr:colOff>
                <xdr:row>162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06" r:id="rId66" name="AddedMember1_1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97</xdr:row>
                <xdr:rowOff>0</xdr:rowOff>
              </from>
              <to>
                <xdr:col>12</xdr:col>
                <xdr:colOff>685800</xdr:colOff>
                <xdr:row>98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07" r:id="rId67" name="ChangeMember1_1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97</xdr:row>
                <xdr:rowOff>0</xdr:rowOff>
              </from>
              <to>
                <xdr:col>13</xdr:col>
                <xdr:colOff>679450</xdr:colOff>
                <xdr:row>98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08" r:id="rId68" name="UpMember1_1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97</xdr:row>
                <xdr:rowOff>0</xdr:rowOff>
              </from>
              <to>
                <xdr:col>14</xdr:col>
                <xdr:colOff>685800</xdr:colOff>
                <xdr:row>98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09" r:id="rId69" name="DownMember1_1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97</xdr:row>
                <xdr:rowOff>0</xdr:rowOff>
              </from>
              <to>
                <xdr:col>15</xdr:col>
                <xdr:colOff>685800</xdr:colOff>
                <xdr:row>98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11" r:id="rId70" name="AddedMember1_2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100</xdr:row>
                <xdr:rowOff>0</xdr:rowOff>
              </from>
              <to>
                <xdr:col>12</xdr:col>
                <xdr:colOff>685800</xdr:colOff>
                <xdr:row>101</xdr:row>
                <xdr:rowOff>12700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12" r:id="rId71" name="ChangeMember1_2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100</xdr:row>
                <xdr:rowOff>0</xdr:rowOff>
              </from>
              <to>
                <xdr:col>13</xdr:col>
                <xdr:colOff>679450</xdr:colOff>
                <xdr:row>101</xdr:row>
                <xdr:rowOff>12700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13" r:id="rId72" name="UpMember1_2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100</xdr:row>
                <xdr:rowOff>0</xdr:rowOff>
              </from>
              <to>
                <xdr:col>14</xdr:col>
                <xdr:colOff>685800</xdr:colOff>
                <xdr:row>101</xdr:row>
                <xdr:rowOff>12700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14" r:id="rId73" name="DownMember1_2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100</xdr:row>
                <xdr:rowOff>0</xdr:rowOff>
              </from>
              <to>
                <xdr:col>15</xdr:col>
                <xdr:colOff>685800</xdr:colOff>
                <xdr:row>101</xdr:row>
                <xdr:rowOff>12700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16" r:id="rId74" name="AddedMember1_3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102</xdr:row>
                <xdr:rowOff>50800</xdr:rowOff>
              </from>
              <to>
                <xdr:col>12</xdr:col>
                <xdr:colOff>685800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17" r:id="rId75" name="ChangeMember1_3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102</xdr:row>
                <xdr:rowOff>50800</xdr:rowOff>
              </from>
              <to>
                <xdr:col>13</xdr:col>
                <xdr:colOff>679450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18" r:id="rId76" name="UpMember1_3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102</xdr:row>
                <xdr:rowOff>50800</xdr:rowOff>
              </from>
              <to>
                <xdr:col>14</xdr:col>
                <xdr:colOff>685800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19" r:id="rId77" name="DownMember1_3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102</xdr:row>
                <xdr:rowOff>50800</xdr:rowOff>
              </from>
              <to>
                <xdr:col>15</xdr:col>
                <xdr:colOff>685800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82" r:id="rId78" name="AddedMember2_1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72</xdr:row>
                <xdr:rowOff>50800</xdr:rowOff>
              </from>
              <to>
                <xdr:col>12</xdr:col>
                <xdr:colOff>685800</xdr:colOff>
                <xdr:row>74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83" r:id="rId79" name="ChangeMember2_1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72</xdr:row>
                <xdr:rowOff>50800</xdr:rowOff>
              </from>
              <to>
                <xdr:col>13</xdr:col>
                <xdr:colOff>679450</xdr:colOff>
                <xdr:row>74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84" r:id="rId80" name="UpMember2_1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72</xdr:row>
                <xdr:rowOff>50800</xdr:rowOff>
              </from>
              <to>
                <xdr:col>14</xdr:col>
                <xdr:colOff>685800</xdr:colOff>
                <xdr:row>74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85" r:id="rId81" name="DownMember2_1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72</xdr:row>
                <xdr:rowOff>50800</xdr:rowOff>
              </from>
              <to>
                <xdr:col>15</xdr:col>
                <xdr:colOff>685800</xdr:colOff>
                <xdr:row>74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2" r:id="rId82" name="AddedMember1_4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105</xdr:row>
                <xdr:rowOff>50800</xdr:rowOff>
              </from>
              <to>
                <xdr:col>12</xdr:col>
                <xdr:colOff>685800</xdr:colOff>
                <xdr:row>106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3" r:id="rId83" name="ChangeMember1_4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105</xdr:row>
                <xdr:rowOff>50800</xdr:rowOff>
              </from>
              <to>
                <xdr:col>13</xdr:col>
                <xdr:colOff>679450</xdr:colOff>
                <xdr:row>106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4" r:id="rId84" name="UpMember1_4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105</xdr:row>
                <xdr:rowOff>50800</xdr:rowOff>
              </from>
              <to>
                <xdr:col>14</xdr:col>
                <xdr:colOff>685800</xdr:colOff>
                <xdr:row>106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5" r:id="rId85" name="DownMember1_4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105</xdr:row>
                <xdr:rowOff>50800</xdr:rowOff>
              </from>
              <to>
                <xdr:col>15</xdr:col>
                <xdr:colOff>685800</xdr:colOff>
                <xdr:row>106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23" r:id="rId86" name="AddedMember1_5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109</xdr:row>
                <xdr:rowOff>0</xdr:rowOff>
              </from>
              <to>
                <xdr:col>12</xdr:col>
                <xdr:colOff>685800</xdr:colOff>
                <xdr:row>110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24" r:id="rId87" name="ChangeMember1_5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109</xdr:row>
                <xdr:rowOff>0</xdr:rowOff>
              </from>
              <to>
                <xdr:col>13</xdr:col>
                <xdr:colOff>679450</xdr:colOff>
                <xdr:row>110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25" r:id="rId88" name="UpMember1_5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109</xdr:row>
                <xdr:rowOff>0</xdr:rowOff>
              </from>
              <to>
                <xdr:col>14</xdr:col>
                <xdr:colOff>685800</xdr:colOff>
                <xdr:row>110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26" r:id="rId89" name="DownMember1_5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109</xdr:row>
                <xdr:rowOff>0</xdr:rowOff>
              </from>
              <to>
                <xdr:col>15</xdr:col>
                <xdr:colOff>685800</xdr:colOff>
                <xdr:row>110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28" r:id="rId90" name="AddedMember1_6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112</xdr:row>
                <xdr:rowOff>0</xdr:rowOff>
              </from>
              <to>
                <xdr:col>12</xdr:col>
                <xdr:colOff>685800</xdr:colOff>
                <xdr:row>113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29" r:id="rId91" name="ChangeMember1_6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112</xdr:row>
                <xdr:rowOff>0</xdr:rowOff>
              </from>
              <to>
                <xdr:col>13</xdr:col>
                <xdr:colOff>679450</xdr:colOff>
                <xdr:row>113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30" r:id="rId92" name="UpMember1_6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112</xdr:row>
                <xdr:rowOff>0</xdr:rowOff>
              </from>
              <to>
                <xdr:col>14</xdr:col>
                <xdr:colOff>685800</xdr:colOff>
                <xdr:row>113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31" r:id="rId93" name="DownMember1_6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112</xdr:row>
                <xdr:rowOff>0</xdr:rowOff>
              </from>
              <to>
                <xdr:col>15</xdr:col>
                <xdr:colOff>685800</xdr:colOff>
                <xdr:row>113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33" r:id="rId94" name="AddedMember1_7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115</xdr:row>
                <xdr:rowOff>0</xdr:rowOff>
              </from>
              <to>
                <xdr:col>12</xdr:col>
                <xdr:colOff>685800</xdr:colOff>
                <xdr:row>116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34" r:id="rId95" name="ChangeMember1_7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115</xdr:row>
                <xdr:rowOff>0</xdr:rowOff>
              </from>
              <to>
                <xdr:col>13</xdr:col>
                <xdr:colOff>679450</xdr:colOff>
                <xdr:row>116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35" r:id="rId96" name="UpMember1_7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115</xdr:row>
                <xdr:rowOff>0</xdr:rowOff>
              </from>
              <to>
                <xdr:col>14</xdr:col>
                <xdr:colOff>685800</xdr:colOff>
                <xdr:row>116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36" r:id="rId97" name="DownMember1_7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115</xdr:row>
                <xdr:rowOff>0</xdr:rowOff>
              </from>
              <to>
                <xdr:col>15</xdr:col>
                <xdr:colOff>685800</xdr:colOff>
                <xdr:row>116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39" r:id="rId98" name="AddedMember1_8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118</xdr:row>
                <xdr:rowOff>0</xdr:rowOff>
              </from>
              <to>
                <xdr:col>12</xdr:col>
                <xdr:colOff>685800</xdr:colOff>
                <xdr:row>119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40" r:id="rId99" name="ChangeMember1_8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118</xdr:row>
                <xdr:rowOff>0</xdr:rowOff>
              </from>
              <to>
                <xdr:col>13</xdr:col>
                <xdr:colOff>679450</xdr:colOff>
                <xdr:row>119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41" r:id="rId100" name="UpMember1_8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118</xdr:row>
                <xdr:rowOff>0</xdr:rowOff>
              </from>
              <to>
                <xdr:col>14</xdr:col>
                <xdr:colOff>685800</xdr:colOff>
                <xdr:row>119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42" r:id="rId101" name="DownMember1_8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118</xdr:row>
                <xdr:rowOff>0</xdr:rowOff>
              </from>
              <to>
                <xdr:col>15</xdr:col>
                <xdr:colOff>685800</xdr:colOff>
                <xdr:row>119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44" r:id="rId102" name="AddedMember1_9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121</xdr:row>
                <xdr:rowOff>0</xdr:rowOff>
              </from>
              <to>
                <xdr:col>12</xdr:col>
                <xdr:colOff>685800</xdr:colOff>
                <xdr:row>122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45" r:id="rId103" name="ChangeMember1_9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121</xdr:row>
                <xdr:rowOff>0</xdr:rowOff>
              </from>
              <to>
                <xdr:col>13</xdr:col>
                <xdr:colOff>679450</xdr:colOff>
                <xdr:row>122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46" r:id="rId104" name="UpMember1_9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121</xdr:row>
                <xdr:rowOff>0</xdr:rowOff>
              </from>
              <to>
                <xdr:col>14</xdr:col>
                <xdr:colOff>685800</xdr:colOff>
                <xdr:row>122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47" r:id="rId105" name="DownMember1_9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121</xdr:row>
                <xdr:rowOff>0</xdr:rowOff>
              </from>
              <to>
                <xdr:col>15</xdr:col>
                <xdr:colOff>685800</xdr:colOff>
                <xdr:row>122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49" r:id="rId106" name="AddedMember1_10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123</xdr:row>
                <xdr:rowOff>50800</xdr:rowOff>
              </from>
              <to>
                <xdr:col>12</xdr:col>
                <xdr:colOff>685800</xdr:colOff>
                <xdr:row>124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50" r:id="rId107" name="ChangeMember1_10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123</xdr:row>
                <xdr:rowOff>50800</xdr:rowOff>
              </from>
              <to>
                <xdr:col>13</xdr:col>
                <xdr:colOff>679450</xdr:colOff>
                <xdr:row>124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51" r:id="rId108" name="UpMember1_10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123</xdr:row>
                <xdr:rowOff>50800</xdr:rowOff>
              </from>
              <to>
                <xdr:col>14</xdr:col>
                <xdr:colOff>685800</xdr:colOff>
                <xdr:row>124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52" r:id="rId109" name="DownMember1_10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123</xdr:row>
                <xdr:rowOff>50800</xdr:rowOff>
              </from>
              <to>
                <xdr:col>15</xdr:col>
                <xdr:colOff>685800</xdr:colOff>
                <xdr:row>124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54" r:id="rId110" name="AddedMember1_11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126</xdr:row>
                <xdr:rowOff>50800</xdr:rowOff>
              </from>
              <to>
                <xdr:col>12</xdr:col>
                <xdr:colOff>685800</xdr:colOff>
                <xdr:row>128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55" r:id="rId111" name="ChangeMember1_11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126</xdr:row>
                <xdr:rowOff>50800</xdr:rowOff>
              </from>
              <to>
                <xdr:col>13</xdr:col>
                <xdr:colOff>679450</xdr:colOff>
                <xdr:row>128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56" r:id="rId112" name="UpMember1_11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126</xdr:row>
                <xdr:rowOff>50800</xdr:rowOff>
              </from>
              <to>
                <xdr:col>14</xdr:col>
                <xdr:colOff>685800</xdr:colOff>
                <xdr:row>128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57" r:id="rId113" name="DownMember1_11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126</xdr:row>
                <xdr:rowOff>50800</xdr:rowOff>
              </from>
              <to>
                <xdr:col>15</xdr:col>
                <xdr:colOff>685800</xdr:colOff>
                <xdr:row>128</xdr:row>
                <xdr:rowOff>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VP164"/>
  <sheetViews>
    <sheetView showGridLines="0" tabSelected="1" topLeftCell="D8" zoomScale="80" zoomScaleNormal="80" workbookViewId="0">
      <pane xSplit="1" ySplit="15" topLeftCell="E23" activePane="bottomRight" state="frozen"/>
      <selection activeCell="D8" sqref="D8"/>
      <selection pane="topRight" activeCell="E8" sqref="E8"/>
      <selection pane="bottomLeft" activeCell="D23" sqref="D23"/>
      <selection pane="bottomRight" activeCell="P38" sqref="P38"/>
    </sheetView>
  </sheetViews>
  <sheetFormatPr defaultRowHeight="14.5" outlineLevelRow="1" outlineLevelCol="1" x14ac:dyDescent="0.35"/>
  <cols>
    <col min="1" max="1" width="17" hidden="1" customWidth="1" outlineLevel="1"/>
    <col min="2" max="3" width="35.26953125" hidden="1" customWidth="1" outlineLevel="1"/>
    <col min="4" max="4" width="55.81640625" bestFit="1" customWidth="1" collapsed="1"/>
    <col min="5" max="5" width="12.7265625" customWidth="1"/>
    <col min="6" max="6" width="14.453125" customWidth="1"/>
    <col min="7" max="8" width="12.7265625" hidden="1" customWidth="1"/>
    <col min="9" max="9" width="15.26953125" customWidth="1"/>
    <col min="10" max="10" width="14.1796875" customWidth="1"/>
    <col min="11" max="11" width="13" hidden="1" customWidth="1"/>
    <col min="12" max="12" width="13.54296875" hidden="1" customWidth="1"/>
    <col min="13" max="13" width="15.7265625" customWidth="1"/>
    <col min="14" max="14" width="14.26953125" customWidth="1"/>
    <col min="15" max="15" width="9.81640625" customWidth="1"/>
    <col min="16" max="21" width="4.453125" bestFit="1" customWidth="1"/>
    <col min="22" max="22" width="7.26953125" customWidth="1"/>
    <col min="23" max="30" width="4.453125" bestFit="1" customWidth="1"/>
    <col min="31" max="31" width="8.54296875" customWidth="1"/>
    <col min="32" max="39" width="4.453125" bestFit="1" customWidth="1"/>
    <col min="40" max="40" width="6.26953125" customWidth="1"/>
    <col min="41" max="48" width="4.453125" bestFit="1" customWidth="1"/>
    <col min="49" max="49" width="8.453125" customWidth="1"/>
    <col min="50" max="57" width="4.453125" bestFit="1" customWidth="1"/>
    <col min="58" max="58" width="35.54296875" bestFit="1" customWidth="1"/>
    <col min="59" max="66" width="4.453125" bestFit="1" customWidth="1"/>
    <col min="67" max="67" width="6.7265625" bestFit="1" customWidth="1"/>
    <col min="68" max="75" width="4.453125" bestFit="1" customWidth="1"/>
    <col min="76" max="76" width="31" bestFit="1" customWidth="1"/>
    <col min="77" max="84" width="4.453125" bestFit="1" customWidth="1"/>
    <col min="85" max="85" width="27" bestFit="1" customWidth="1"/>
    <col min="86" max="93" width="4.453125" bestFit="1" customWidth="1"/>
    <col min="94" max="94" width="32.7265625" bestFit="1" customWidth="1"/>
    <col min="95" max="102" width="4.453125" bestFit="1" customWidth="1"/>
    <col min="103" max="103" width="19.1796875" bestFit="1" customWidth="1"/>
    <col min="104" max="111" width="4.453125" bestFit="1" customWidth="1"/>
    <col min="112" max="112" width="34.453125" bestFit="1" customWidth="1"/>
    <col min="113" max="120" width="4.453125" bestFit="1" customWidth="1"/>
    <col min="121" max="121" width="35.54296875" bestFit="1" customWidth="1"/>
    <col min="122" max="129" width="4.453125" bestFit="1" customWidth="1"/>
    <col min="130" max="130" width="35.54296875" bestFit="1" customWidth="1"/>
    <col min="131" max="138" width="4.453125" bestFit="1" customWidth="1"/>
    <col min="139" max="139" width="35.54296875" bestFit="1" customWidth="1"/>
    <col min="140" max="147" width="4.453125" bestFit="1" customWidth="1"/>
    <col min="148" max="148" width="31" bestFit="1" customWidth="1"/>
    <col min="149" max="156" width="4.453125" bestFit="1" customWidth="1"/>
    <col min="157" max="157" width="27" bestFit="1" customWidth="1"/>
    <col min="158" max="165" width="4.453125" bestFit="1" customWidth="1"/>
    <col min="166" max="166" width="32.7265625" bestFit="1" customWidth="1"/>
    <col min="167" max="174" width="4.453125" bestFit="1" customWidth="1"/>
    <col min="175" max="175" width="19.1796875" bestFit="1" customWidth="1"/>
    <col min="176" max="183" width="4.453125" bestFit="1" customWidth="1"/>
    <col min="184" max="184" width="34.453125" bestFit="1" customWidth="1"/>
    <col min="185" max="192" width="4.453125" bestFit="1" customWidth="1"/>
    <col min="193" max="193" width="35.54296875" bestFit="1" customWidth="1"/>
    <col min="194" max="201" width="4.453125" bestFit="1" customWidth="1"/>
    <col min="202" max="202" width="35.54296875" bestFit="1" customWidth="1"/>
    <col min="203" max="210" width="4.453125" bestFit="1" customWidth="1"/>
    <col min="211" max="211" width="35.54296875" bestFit="1" customWidth="1"/>
    <col min="212" max="219" width="4.453125" bestFit="1" customWidth="1"/>
    <col min="220" max="220" width="31" bestFit="1" customWidth="1"/>
    <col min="221" max="228" width="4.453125" bestFit="1" customWidth="1"/>
    <col min="229" max="229" width="27" bestFit="1" customWidth="1"/>
    <col min="230" max="237" width="4.453125" bestFit="1" customWidth="1"/>
    <col min="238" max="238" width="32.7265625" bestFit="1" customWidth="1"/>
    <col min="239" max="246" width="4.453125" bestFit="1" customWidth="1"/>
    <col min="247" max="247" width="19.1796875" bestFit="1" customWidth="1"/>
    <col min="248" max="255" width="4.453125" bestFit="1" customWidth="1"/>
    <col min="256" max="256" width="34.453125" bestFit="1" customWidth="1"/>
    <col min="257" max="264" width="4.453125" bestFit="1" customWidth="1"/>
    <col min="265" max="265" width="35.54296875" bestFit="1" customWidth="1"/>
    <col min="266" max="273" width="4.453125" bestFit="1" customWidth="1"/>
    <col min="274" max="274" width="35.54296875" bestFit="1" customWidth="1"/>
    <col min="275" max="282" width="4.453125" bestFit="1" customWidth="1"/>
    <col min="283" max="283" width="35.54296875" bestFit="1" customWidth="1"/>
    <col min="284" max="291" width="4.453125" bestFit="1" customWidth="1"/>
    <col min="292" max="292" width="31" bestFit="1" customWidth="1"/>
    <col min="293" max="300" width="4.453125" bestFit="1" customWidth="1"/>
    <col min="301" max="301" width="27" bestFit="1" customWidth="1"/>
    <col min="302" max="309" width="4.453125" bestFit="1" customWidth="1"/>
    <col min="310" max="310" width="32.7265625" bestFit="1" customWidth="1"/>
    <col min="311" max="318" width="4.453125" bestFit="1" customWidth="1"/>
    <col min="319" max="319" width="19.1796875" bestFit="1" customWidth="1"/>
    <col min="320" max="327" width="4.453125" bestFit="1" customWidth="1"/>
    <col min="328" max="328" width="34.453125" bestFit="1" customWidth="1"/>
    <col min="329" max="336" width="4.453125" bestFit="1" customWidth="1"/>
    <col min="337" max="337" width="35.54296875" bestFit="1" customWidth="1"/>
    <col min="338" max="345" width="4.453125" bestFit="1" customWidth="1"/>
    <col min="346" max="346" width="35.54296875" bestFit="1" customWidth="1"/>
    <col min="347" max="354" width="4.453125" bestFit="1" customWidth="1"/>
    <col min="355" max="355" width="35.54296875" bestFit="1" customWidth="1"/>
    <col min="356" max="363" width="4.453125" bestFit="1" customWidth="1"/>
    <col min="364" max="364" width="31" bestFit="1" customWidth="1"/>
    <col min="365" max="372" width="4.453125" bestFit="1" customWidth="1"/>
    <col min="373" max="373" width="27" bestFit="1" customWidth="1"/>
    <col min="374" max="381" width="4.453125" bestFit="1" customWidth="1"/>
    <col min="382" max="382" width="32.7265625" bestFit="1" customWidth="1"/>
    <col min="383" max="390" width="4.453125" bestFit="1" customWidth="1"/>
    <col min="391" max="391" width="19.1796875" bestFit="1" customWidth="1"/>
    <col min="392" max="399" width="4.453125" bestFit="1" customWidth="1"/>
    <col min="400" max="400" width="34.453125" bestFit="1" customWidth="1"/>
    <col min="401" max="408" width="4.453125" bestFit="1" customWidth="1"/>
    <col min="409" max="409" width="35.54296875" bestFit="1" customWidth="1"/>
    <col min="410" max="417" width="4.453125" bestFit="1" customWidth="1"/>
    <col min="418" max="418" width="35.54296875" bestFit="1" customWidth="1"/>
    <col min="419" max="426" width="4.453125" bestFit="1" customWidth="1"/>
    <col min="427" max="427" width="35.54296875" bestFit="1" customWidth="1"/>
    <col min="428" max="435" width="4.453125" bestFit="1" customWidth="1"/>
    <col min="436" max="436" width="31" bestFit="1" customWidth="1"/>
    <col min="437" max="444" width="4.453125" bestFit="1" customWidth="1"/>
    <col min="445" max="445" width="27" bestFit="1" customWidth="1"/>
    <col min="446" max="453" width="4.453125" bestFit="1" customWidth="1"/>
    <col min="454" max="454" width="32.7265625" bestFit="1" customWidth="1"/>
    <col min="455" max="462" width="4.453125" bestFit="1" customWidth="1"/>
    <col min="463" max="463" width="19.1796875" bestFit="1" customWidth="1"/>
    <col min="464" max="471" width="4.453125" bestFit="1" customWidth="1"/>
    <col min="472" max="472" width="34.453125" bestFit="1" customWidth="1"/>
    <col min="473" max="480" width="4.453125" bestFit="1" customWidth="1"/>
    <col min="481" max="481" width="35.54296875" bestFit="1" customWidth="1"/>
    <col min="482" max="489" width="4.453125" bestFit="1" customWidth="1"/>
    <col min="490" max="490" width="35.54296875" bestFit="1" customWidth="1"/>
    <col min="491" max="498" width="4.453125" bestFit="1" customWidth="1"/>
    <col min="499" max="499" width="35.54296875" bestFit="1" customWidth="1"/>
    <col min="500" max="507" width="4.453125" bestFit="1" customWidth="1"/>
    <col min="508" max="508" width="31" bestFit="1" customWidth="1"/>
    <col min="509" max="516" width="4.453125" bestFit="1" customWidth="1"/>
    <col min="517" max="517" width="27" bestFit="1" customWidth="1"/>
    <col min="518" max="525" width="4.453125" bestFit="1" customWidth="1"/>
    <col min="526" max="526" width="32.7265625" bestFit="1" customWidth="1"/>
    <col min="527" max="534" width="4.453125" bestFit="1" customWidth="1"/>
    <col min="535" max="535" width="19.1796875" bestFit="1" customWidth="1"/>
    <col min="536" max="543" width="4.453125" bestFit="1" customWidth="1"/>
    <col min="544" max="544" width="34.453125" bestFit="1" customWidth="1"/>
    <col min="545" max="552" width="4.453125" bestFit="1" customWidth="1"/>
    <col min="553" max="553" width="35.54296875" bestFit="1" customWidth="1"/>
    <col min="554" max="561" width="4.453125" bestFit="1" customWidth="1"/>
    <col min="562" max="562" width="35.54296875" bestFit="1" customWidth="1"/>
    <col min="563" max="570" width="4.453125" bestFit="1" customWidth="1"/>
    <col min="571" max="571" width="35.54296875" bestFit="1" customWidth="1"/>
    <col min="572" max="579" width="4.453125" bestFit="1" customWidth="1"/>
    <col min="580" max="580" width="31" bestFit="1" customWidth="1"/>
    <col min="581" max="588" width="4.453125" bestFit="1" customWidth="1"/>
    <col min="589" max="589" width="27" bestFit="1" customWidth="1"/>
    <col min="590" max="597" width="4.453125" bestFit="1" customWidth="1"/>
    <col min="598" max="598" width="32.7265625" bestFit="1" customWidth="1"/>
    <col min="599" max="606" width="4.453125" bestFit="1" customWidth="1"/>
    <col min="607" max="607" width="19.1796875" bestFit="1" customWidth="1"/>
    <col min="608" max="615" width="4.453125" bestFit="1" customWidth="1"/>
    <col min="616" max="616" width="34.453125" bestFit="1" customWidth="1"/>
    <col min="617" max="624" width="4.453125" bestFit="1" customWidth="1"/>
    <col min="625" max="625" width="35.54296875" bestFit="1" customWidth="1"/>
    <col min="626" max="633" width="4.453125" bestFit="1" customWidth="1"/>
    <col min="634" max="634" width="35.54296875" bestFit="1" customWidth="1"/>
    <col min="635" max="642" width="4.453125" bestFit="1" customWidth="1"/>
    <col min="643" max="643" width="35.54296875" bestFit="1" customWidth="1"/>
    <col min="644" max="651" width="4.453125" bestFit="1" customWidth="1"/>
    <col min="652" max="652" width="31" bestFit="1" customWidth="1"/>
    <col min="653" max="660" width="4.453125" bestFit="1" customWidth="1"/>
    <col min="661" max="661" width="27" bestFit="1" customWidth="1"/>
    <col min="662" max="669" width="4.453125" bestFit="1" customWidth="1"/>
    <col min="670" max="670" width="32.7265625" bestFit="1" customWidth="1"/>
    <col min="671" max="678" width="4.453125" bestFit="1" customWidth="1"/>
    <col min="679" max="679" width="19.1796875" bestFit="1" customWidth="1"/>
    <col min="680" max="687" width="4.453125" bestFit="1" customWidth="1"/>
    <col min="688" max="688" width="34.453125" bestFit="1" customWidth="1"/>
    <col min="689" max="696" width="4.453125" bestFit="1" customWidth="1"/>
    <col min="697" max="697" width="35.54296875" bestFit="1" customWidth="1"/>
    <col min="698" max="705" width="4.453125" bestFit="1" customWidth="1"/>
    <col min="706" max="706" width="35.54296875" bestFit="1" customWidth="1"/>
    <col min="707" max="714" width="4.453125" bestFit="1" customWidth="1"/>
    <col min="715" max="715" width="35.54296875" bestFit="1" customWidth="1"/>
    <col min="716" max="723" width="4.453125" bestFit="1" customWidth="1"/>
    <col min="724" max="724" width="31" bestFit="1" customWidth="1"/>
    <col min="725" max="732" width="4.453125" bestFit="1" customWidth="1"/>
    <col min="733" max="733" width="27" bestFit="1" customWidth="1"/>
    <col min="734" max="741" width="4.453125" bestFit="1" customWidth="1"/>
    <col min="742" max="742" width="32.7265625" bestFit="1" customWidth="1"/>
    <col min="743" max="750" width="4.453125" bestFit="1" customWidth="1"/>
    <col min="751" max="751" width="19.1796875" bestFit="1" customWidth="1"/>
    <col min="752" max="759" width="4.453125" bestFit="1" customWidth="1"/>
    <col min="760" max="760" width="34.453125" bestFit="1" customWidth="1"/>
    <col min="761" max="768" width="4.453125" bestFit="1" customWidth="1"/>
    <col min="769" max="769" width="35.54296875" bestFit="1" customWidth="1"/>
    <col min="770" max="777" width="4.453125" bestFit="1" customWidth="1"/>
    <col min="778" max="778" width="35.54296875" bestFit="1" customWidth="1"/>
    <col min="779" max="786" width="4.453125" bestFit="1" customWidth="1"/>
    <col min="787" max="787" width="35.54296875" bestFit="1" customWidth="1"/>
    <col min="788" max="795" width="4.453125" bestFit="1" customWidth="1"/>
    <col min="796" max="796" width="31" bestFit="1" customWidth="1"/>
    <col min="797" max="804" width="4.453125" bestFit="1" customWidth="1"/>
    <col min="805" max="805" width="27" bestFit="1" customWidth="1"/>
    <col min="806" max="813" width="4.453125" bestFit="1" customWidth="1"/>
    <col min="814" max="814" width="32.7265625" bestFit="1" customWidth="1"/>
    <col min="815" max="822" width="4.453125" bestFit="1" customWidth="1"/>
    <col min="823" max="823" width="19.1796875" bestFit="1" customWidth="1"/>
    <col min="824" max="831" width="4.453125" bestFit="1" customWidth="1"/>
    <col min="832" max="832" width="34.453125" bestFit="1" customWidth="1"/>
    <col min="833" max="840" width="4.453125" bestFit="1" customWidth="1"/>
    <col min="841" max="841" width="35.54296875" bestFit="1" customWidth="1"/>
    <col min="842" max="849" width="4.453125" bestFit="1" customWidth="1"/>
    <col min="850" max="850" width="35.54296875" bestFit="1" customWidth="1"/>
    <col min="851" max="858" width="4.453125" bestFit="1" customWidth="1"/>
    <col min="859" max="859" width="35.54296875" bestFit="1" customWidth="1"/>
    <col min="860" max="867" width="4.453125" bestFit="1" customWidth="1"/>
    <col min="868" max="868" width="31" bestFit="1" customWidth="1"/>
    <col min="869" max="876" width="4.453125" bestFit="1" customWidth="1"/>
    <col min="877" max="877" width="27" bestFit="1" customWidth="1"/>
    <col min="878" max="885" width="4.453125" bestFit="1" customWidth="1"/>
    <col min="886" max="886" width="32.7265625" bestFit="1" customWidth="1"/>
    <col min="887" max="894" width="4.453125" bestFit="1" customWidth="1"/>
    <col min="895" max="895" width="19.1796875" bestFit="1" customWidth="1"/>
    <col min="896" max="903" width="4.453125" bestFit="1" customWidth="1"/>
    <col min="904" max="904" width="34.453125" bestFit="1" customWidth="1"/>
    <col min="905" max="912" width="4.453125" bestFit="1" customWidth="1"/>
    <col min="913" max="913" width="35.54296875" bestFit="1" customWidth="1"/>
    <col min="914" max="921" width="4.453125" bestFit="1" customWidth="1"/>
    <col min="922" max="922" width="35.54296875" bestFit="1" customWidth="1"/>
    <col min="923" max="930" width="4.453125" bestFit="1" customWidth="1"/>
    <col min="931" max="931" width="35.54296875" bestFit="1" customWidth="1"/>
    <col min="932" max="939" width="4.453125" bestFit="1" customWidth="1"/>
    <col min="940" max="940" width="31" bestFit="1" customWidth="1"/>
    <col min="941" max="948" width="4.453125" bestFit="1" customWidth="1"/>
    <col min="949" max="949" width="27" bestFit="1" customWidth="1"/>
    <col min="950" max="957" width="4.453125" bestFit="1" customWidth="1"/>
    <col min="958" max="958" width="32.7265625" bestFit="1" customWidth="1"/>
    <col min="959" max="966" width="4.453125" bestFit="1" customWidth="1"/>
    <col min="967" max="967" width="19.1796875" bestFit="1" customWidth="1"/>
    <col min="968" max="975" width="4.453125" bestFit="1" customWidth="1"/>
    <col min="976" max="976" width="34.453125" bestFit="1" customWidth="1"/>
    <col min="977" max="984" width="4.453125" bestFit="1" customWidth="1"/>
    <col min="985" max="985" width="35.54296875" bestFit="1" customWidth="1"/>
    <col min="986" max="993" width="4.453125" bestFit="1" customWidth="1"/>
    <col min="994" max="994" width="35.54296875" bestFit="1" customWidth="1"/>
    <col min="995" max="1002" width="4.453125" bestFit="1" customWidth="1"/>
    <col min="1003" max="1003" width="35.54296875" bestFit="1" customWidth="1"/>
    <col min="1004" max="1011" width="4.453125" bestFit="1" customWidth="1"/>
    <col min="1012" max="1012" width="31" bestFit="1" customWidth="1"/>
    <col min="1013" max="1020" width="4.453125" bestFit="1" customWidth="1"/>
    <col min="1021" max="1021" width="27" bestFit="1" customWidth="1"/>
    <col min="1022" max="1029" width="4.453125" bestFit="1" customWidth="1"/>
    <col min="1030" max="1030" width="32.7265625" bestFit="1" customWidth="1"/>
    <col min="1031" max="1038" width="4.453125" bestFit="1" customWidth="1"/>
    <col min="1039" max="1039" width="19.1796875" bestFit="1" customWidth="1"/>
    <col min="1040" max="1047" width="4.453125" bestFit="1" customWidth="1"/>
    <col min="1048" max="1048" width="34.453125" bestFit="1" customWidth="1"/>
    <col min="1049" max="1056" width="4.453125" bestFit="1" customWidth="1"/>
    <col min="1057" max="1057" width="35.54296875" bestFit="1" customWidth="1"/>
    <col min="1058" max="1065" width="4.453125" bestFit="1" customWidth="1"/>
    <col min="1066" max="1066" width="35.54296875" bestFit="1" customWidth="1"/>
    <col min="1067" max="1074" width="4.453125" bestFit="1" customWidth="1"/>
    <col min="1075" max="1075" width="35.54296875" bestFit="1" customWidth="1"/>
    <col min="1076" max="1083" width="4.453125" bestFit="1" customWidth="1"/>
    <col min="1084" max="1084" width="31" bestFit="1" customWidth="1"/>
    <col min="1085" max="1092" width="4.453125" bestFit="1" customWidth="1"/>
    <col min="1093" max="1093" width="27" bestFit="1" customWidth="1"/>
    <col min="1094" max="1101" width="4.453125" bestFit="1" customWidth="1"/>
    <col min="1102" max="1102" width="32.7265625" bestFit="1" customWidth="1"/>
    <col min="1103" max="1110" width="4.453125" bestFit="1" customWidth="1"/>
    <col min="1111" max="1111" width="19.1796875" bestFit="1" customWidth="1"/>
    <col min="1112" max="1119" width="4.453125" bestFit="1" customWidth="1"/>
    <col min="1120" max="1120" width="34.453125" bestFit="1" customWidth="1"/>
    <col min="1121" max="1128" width="4.453125" bestFit="1" customWidth="1"/>
    <col min="1129" max="1129" width="35.54296875" bestFit="1" customWidth="1"/>
    <col min="1130" max="1137" width="4.453125" bestFit="1" customWidth="1"/>
    <col min="1138" max="1138" width="35.54296875" bestFit="1" customWidth="1"/>
    <col min="1139" max="1146" width="4.453125" bestFit="1" customWidth="1"/>
    <col min="1147" max="1147" width="35.54296875" bestFit="1" customWidth="1"/>
    <col min="1148" max="1155" width="4.453125" bestFit="1" customWidth="1"/>
    <col min="1156" max="1156" width="31" bestFit="1" customWidth="1"/>
    <col min="1157" max="1164" width="4.453125" bestFit="1" customWidth="1"/>
    <col min="1165" max="1165" width="27" bestFit="1" customWidth="1"/>
    <col min="1166" max="1173" width="4.453125" bestFit="1" customWidth="1"/>
    <col min="1174" max="1174" width="32.7265625" bestFit="1" customWidth="1"/>
    <col min="1175" max="1182" width="4.453125" bestFit="1" customWidth="1"/>
    <col min="1183" max="1183" width="19.1796875" bestFit="1" customWidth="1"/>
    <col min="1184" max="1191" width="4.453125" bestFit="1" customWidth="1"/>
    <col min="1192" max="1192" width="34.453125" bestFit="1" customWidth="1"/>
    <col min="1193" max="1200" width="4.453125" bestFit="1" customWidth="1"/>
    <col min="1201" max="1201" width="35.54296875" bestFit="1" customWidth="1"/>
    <col min="1202" max="1209" width="4.453125" bestFit="1" customWidth="1"/>
    <col min="1210" max="1210" width="35.54296875" bestFit="1" customWidth="1"/>
    <col min="1211" max="1218" width="4.453125" bestFit="1" customWidth="1"/>
    <col min="1219" max="1219" width="35.54296875" bestFit="1" customWidth="1"/>
    <col min="1220" max="1227" width="4.453125" bestFit="1" customWidth="1"/>
    <col min="1228" max="1228" width="31" bestFit="1" customWidth="1"/>
    <col min="1229" max="1236" width="4.453125" bestFit="1" customWidth="1"/>
    <col min="1237" max="1237" width="27" bestFit="1" customWidth="1"/>
    <col min="1238" max="1245" width="4.453125" bestFit="1" customWidth="1"/>
    <col min="1246" max="1246" width="32.7265625" bestFit="1" customWidth="1"/>
    <col min="1247" max="1254" width="4.453125" bestFit="1" customWidth="1"/>
    <col min="1255" max="1255" width="19.1796875" bestFit="1" customWidth="1"/>
    <col min="1256" max="1263" width="4.453125" bestFit="1" customWidth="1"/>
    <col min="1264" max="1264" width="34.453125" bestFit="1" customWidth="1"/>
    <col min="1265" max="1272" width="4.453125" bestFit="1" customWidth="1"/>
    <col min="1273" max="1273" width="35.54296875" bestFit="1" customWidth="1"/>
    <col min="1274" max="1281" width="4.453125" bestFit="1" customWidth="1"/>
    <col min="1282" max="1282" width="35.54296875" bestFit="1" customWidth="1"/>
    <col min="1283" max="1290" width="4.453125" bestFit="1" customWidth="1"/>
    <col min="1291" max="1291" width="35.54296875" bestFit="1" customWidth="1"/>
    <col min="1292" max="1299" width="4.453125" bestFit="1" customWidth="1"/>
    <col min="1300" max="1300" width="31" bestFit="1" customWidth="1"/>
    <col min="1301" max="1308" width="4.453125" bestFit="1" customWidth="1"/>
    <col min="1309" max="1309" width="27" bestFit="1" customWidth="1"/>
    <col min="1310" max="1317" width="4.453125" bestFit="1" customWidth="1"/>
    <col min="1318" max="1318" width="32.7265625" bestFit="1" customWidth="1"/>
    <col min="1319" max="1326" width="4.453125" bestFit="1" customWidth="1"/>
    <col min="1327" max="1327" width="19.1796875" bestFit="1" customWidth="1"/>
    <col min="1328" max="1335" width="4.453125" bestFit="1" customWidth="1"/>
    <col min="1336" max="1336" width="34.453125" bestFit="1" customWidth="1"/>
    <col min="1337" max="1344" width="4.453125" bestFit="1" customWidth="1"/>
    <col min="1345" max="1345" width="35.54296875" bestFit="1" customWidth="1"/>
    <col min="1346" max="1353" width="4.453125" bestFit="1" customWidth="1"/>
    <col min="1354" max="1354" width="35.54296875" bestFit="1" customWidth="1"/>
    <col min="1355" max="1362" width="4.453125" bestFit="1" customWidth="1"/>
    <col min="1363" max="1363" width="35.54296875" bestFit="1" customWidth="1"/>
    <col min="1364" max="1371" width="4.453125" bestFit="1" customWidth="1"/>
    <col min="1372" max="1372" width="31" bestFit="1" customWidth="1"/>
    <col min="1373" max="1380" width="4.453125" bestFit="1" customWidth="1"/>
    <col min="1381" max="1381" width="27" bestFit="1" customWidth="1"/>
    <col min="1382" max="1389" width="4.453125" bestFit="1" customWidth="1"/>
    <col min="1390" max="1390" width="32.7265625" bestFit="1" customWidth="1"/>
    <col min="1391" max="1398" width="4.453125" bestFit="1" customWidth="1"/>
    <col min="1399" max="1399" width="19.1796875" bestFit="1" customWidth="1"/>
    <col min="1400" max="1407" width="4.453125" bestFit="1" customWidth="1"/>
    <col min="1408" max="1408" width="34.453125" bestFit="1" customWidth="1"/>
    <col min="1409" max="1409" width="35.54296875" bestFit="1" customWidth="1"/>
    <col min="1410" max="1417" width="4.453125" bestFit="1" customWidth="1"/>
    <col min="1418" max="1418" width="35.54296875" bestFit="1" customWidth="1"/>
    <col min="1419" max="1426" width="4.453125" bestFit="1" customWidth="1"/>
    <col min="1427" max="1427" width="35.54296875" bestFit="1" customWidth="1"/>
    <col min="1428" max="1435" width="4.453125" bestFit="1" customWidth="1"/>
    <col min="1436" max="1436" width="31" bestFit="1" customWidth="1"/>
    <col min="1437" max="1444" width="4.453125" bestFit="1" customWidth="1"/>
    <col min="1445" max="1445" width="27" bestFit="1" customWidth="1"/>
    <col min="1446" max="1453" width="4.453125" bestFit="1" customWidth="1"/>
    <col min="1454" max="1454" width="32.7265625" bestFit="1" customWidth="1"/>
    <col min="1455" max="1462" width="4.453125" bestFit="1" customWidth="1"/>
    <col min="1463" max="1463" width="19.1796875" bestFit="1" customWidth="1"/>
    <col min="1464" max="1471" width="4.453125" bestFit="1" customWidth="1"/>
    <col min="1472" max="1472" width="34.453125" bestFit="1" customWidth="1"/>
    <col min="1473" max="1480" width="4.453125" bestFit="1" customWidth="1"/>
    <col min="1481" max="1481" width="35.54296875" bestFit="1" customWidth="1"/>
    <col min="1482" max="1489" width="4.453125" bestFit="1" customWidth="1"/>
    <col min="1490" max="1490" width="35.54296875" bestFit="1" customWidth="1"/>
    <col min="1491" max="1498" width="4.453125" bestFit="1" customWidth="1"/>
    <col min="1499" max="1499" width="35.54296875" bestFit="1" customWidth="1"/>
    <col min="1500" max="1507" width="4.453125" bestFit="1" customWidth="1"/>
    <col min="1508" max="1508" width="31" bestFit="1" customWidth="1"/>
    <col min="1509" max="1516" width="4.453125" bestFit="1" customWidth="1"/>
    <col min="1517" max="1517" width="27" bestFit="1" customWidth="1"/>
    <col min="1518" max="1525" width="4.453125" bestFit="1" customWidth="1"/>
    <col min="1526" max="1526" width="32.7265625" bestFit="1" customWidth="1"/>
    <col min="1527" max="1534" width="4.453125" bestFit="1" customWidth="1"/>
    <col min="1535" max="1535" width="19.1796875" bestFit="1" customWidth="1"/>
    <col min="1536" max="1543" width="4.453125" bestFit="1" customWidth="1"/>
    <col min="1544" max="1544" width="34.453125" bestFit="1" customWidth="1"/>
    <col min="1545" max="1552" width="4.453125" bestFit="1" customWidth="1"/>
    <col min="1553" max="1553" width="35.54296875" bestFit="1" customWidth="1"/>
    <col min="1554" max="1561" width="4.453125" bestFit="1" customWidth="1"/>
    <col min="1562" max="1562" width="35.54296875" bestFit="1" customWidth="1"/>
    <col min="1563" max="1570" width="4.453125" bestFit="1" customWidth="1"/>
    <col min="1571" max="1571" width="35.54296875" bestFit="1" customWidth="1"/>
    <col min="1572" max="1579" width="4.453125" bestFit="1" customWidth="1"/>
    <col min="1580" max="1580" width="31" bestFit="1" customWidth="1"/>
    <col min="1581" max="1588" width="4.453125" bestFit="1" customWidth="1"/>
    <col min="1589" max="1589" width="27" bestFit="1" customWidth="1"/>
    <col min="1590" max="1597" width="4.453125" bestFit="1" customWidth="1"/>
    <col min="1598" max="1598" width="32.7265625" bestFit="1" customWidth="1"/>
    <col min="1599" max="1606" width="4.453125" bestFit="1" customWidth="1"/>
    <col min="1607" max="1607" width="19.1796875" bestFit="1" customWidth="1"/>
    <col min="1608" max="1615" width="4.453125" bestFit="1" customWidth="1"/>
    <col min="1616" max="1616" width="34.453125" bestFit="1" customWidth="1"/>
    <col min="1617" max="1624" width="4.453125" bestFit="1" customWidth="1"/>
    <col min="1625" max="1625" width="35.54296875" bestFit="1" customWidth="1"/>
    <col min="1626" max="1633" width="4.453125" bestFit="1" customWidth="1"/>
    <col min="1634" max="1634" width="35.54296875" bestFit="1" customWidth="1"/>
    <col min="1635" max="1642" width="4.453125" bestFit="1" customWidth="1"/>
    <col min="1643" max="1643" width="35.54296875" bestFit="1" customWidth="1"/>
    <col min="1644" max="1651" width="4.453125" bestFit="1" customWidth="1"/>
    <col min="1652" max="1652" width="31" bestFit="1" customWidth="1"/>
    <col min="1653" max="1660" width="4.453125" bestFit="1" customWidth="1"/>
    <col min="1661" max="1661" width="27" bestFit="1" customWidth="1"/>
    <col min="1662" max="1669" width="4.453125" bestFit="1" customWidth="1"/>
    <col min="1670" max="1670" width="32.7265625" bestFit="1" customWidth="1"/>
    <col min="1671" max="1678" width="4.453125" bestFit="1" customWidth="1"/>
    <col min="1679" max="1679" width="19.1796875" bestFit="1" customWidth="1"/>
    <col min="1680" max="1687" width="4.453125" bestFit="1" customWidth="1"/>
    <col min="1688" max="1688" width="34.453125" bestFit="1" customWidth="1"/>
    <col min="1689" max="1696" width="4.453125" bestFit="1" customWidth="1"/>
    <col min="1697" max="1697" width="35.54296875" bestFit="1" customWidth="1"/>
    <col min="1698" max="1705" width="4.453125" bestFit="1" customWidth="1"/>
    <col min="1706" max="1706" width="35.54296875" bestFit="1" customWidth="1"/>
    <col min="1707" max="1714" width="4.453125" bestFit="1" customWidth="1"/>
    <col min="1715" max="1715" width="35.54296875" bestFit="1" customWidth="1"/>
    <col min="1716" max="1723" width="4.453125" bestFit="1" customWidth="1"/>
    <col min="1724" max="1724" width="31" bestFit="1" customWidth="1"/>
    <col min="1725" max="1732" width="4.453125" bestFit="1" customWidth="1"/>
    <col min="1733" max="1733" width="27" bestFit="1" customWidth="1"/>
    <col min="1734" max="1741" width="4.453125" bestFit="1" customWidth="1"/>
    <col min="1742" max="1742" width="32.7265625" bestFit="1" customWidth="1"/>
    <col min="1743" max="1750" width="4.453125" bestFit="1" customWidth="1"/>
    <col min="1751" max="1751" width="19.1796875" bestFit="1" customWidth="1"/>
    <col min="1752" max="1759" width="4.453125" bestFit="1" customWidth="1"/>
    <col min="1760" max="1760" width="34.453125" bestFit="1" customWidth="1"/>
    <col min="1761" max="1768" width="4.453125" bestFit="1" customWidth="1"/>
    <col min="1769" max="1769" width="35.54296875" bestFit="1" customWidth="1"/>
    <col min="1770" max="1777" width="4.453125" bestFit="1" customWidth="1"/>
    <col min="1778" max="1778" width="35.54296875" bestFit="1" customWidth="1"/>
    <col min="1779" max="1786" width="4.453125" bestFit="1" customWidth="1"/>
    <col min="1787" max="1787" width="35.54296875" bestFit="1" customWidth="1"/>
    <col min="1788" max="1795" width="4.453125" bestFit="1" customWidth="1"/>
    <col min="1796" max="1796" width="31" bestFit="1" customWidth="1"/>
    <col min="1797" max="1804" width="4.453125" bestFit="1" customWidth="1"/>
    <col min="1805" max="1805" width="27" bestFit="1" customWidth="1"/>
    <col min="1806" max="1813" width="4.453125" bestFit="1" customWidth="1"/>
    <col min="1814" max="1814" width="32.7265625" bestFit="1" customWidth="1"/>
    <col min="1815" max="1822" width="4.453125" bestFit="1" customWidth="1"/>
    <col min="1823" max="1823" width="19.1796875" bestFit="1" customWidth="1"/>
    <col min="1824" max="1831" width="4.453125" bestFit="1" customWidth="1"/>
    <col min="1832" max="1832" width="34.453125" bestFit="1" customWidth="1"/>
    <col min="1833" max="1840" width="4.453125" bestFit="1" customWidth="1"/>
    <col min="1841" max="1841" width="35.54296875" bestFit="1" customWidth="1"/>
    <col min="1842" max="1849" width="4.453125" bestFit="1" customWidth="1"/>
    <col min="1850" max="1850" width="35.54296875" bestFit="1" customWidth="1"/>
    <col min="1851" max="1858" width="4.453125" bestFit="1" customWidth="1"/>
    <col min="1859" max="1859" width="35.54296875" bestFit="1" customWidth="1"/>
    <col min="1860" max="1867" width="4.453125" bestFit="1" customWidth="1"/>
    <col min="1868" max="1868" width="31" bestFit="1" customWidth="1"/>
    <col min="1869" max="1876" width="4.453125" bestFit="1" customWidth="1"/>
    <col min="1877" max="1877" width="27" bestFit="1" customWidth="1"/>
    <col min="1878" max="1885" width="4.453125" bestFit="1" customWidth="1"/>
    <col min="1886" max="1886" width="32.7265625" bestFit="1" customWidth="1"/>
    <col min="1887" max="1894" width="4.453125" bestFit="1" customWidth="1"/>
    <col min="1895" max="1895" width="19.1796875" bestFit="1" customWidth="1"/>
    <col min="1896" max="1903" width="4.453125" bestFit="1" customWidth="1"/>
    <col min="1904" max="1904" width="34.453125" bestFit="1" customWidth="1"/>
    <col min="1905" max="1912" width="4.453125" bestFit="1" customWidth="1"/>
    <col min="1913" max="1913" width="35.54296875" bestFit="1" customWidth="1"/>
    <col min="1914" max="1921" width="4.453125" bestFit="1" customWidth="1"/>
    <col min="1922" max="1922" width="35.54296875" bestFit="1" customWidth="1"/>
    <col min="1923" max="1930" width="4.453125" bestFit="1" customWidth="1"/>
    <col min="1931" max="1931" width="35.54296875" bestFit="1" customWidth="1"/>
    <col min="1932" max="1939" width="4.453125" bestFit="1" customWidth="1"/>
  </cols>
  <sheetData>
    <row r="1" spans="1:14" hidden="1" outlineLevel="1" x14ac:dyDescent="0.35"/>
    <row r="2" spans="1:14" hidden="1" outlineLevel="1" x14ac:dyDescent="0.35"/>
    <row r="3" spans="1:14" hidden="1" outlineLevel="1" x14ac:dyDescent="0.35"/>
    <row r="4" spans="1:14" hidden="1" outlineLevel="1" x14ac:dyDescent="0.35"/>
    <row r="5" spans="1:14" hidden="1" outlineLevel="1" x14ac:dyDescent="0.35"/>
    <row r="6" spans="1:14" ht="17.25" hidden="1" customHeight="1" outlineLevel="1" x14ac:dyDescent="0.35"/>
    <row r="7" spans="1:14" ht="17.25" hidden="1" customHeight="1" outlineLevel="1" x14ac:dyDescent="0.35"/>
    <row r="8" spans="1:14" ht="38.25" customHeight="1" collapsed="1" x14ac:dyDescent="0.35">
      <c r="A8" s="95"/>
      <c r="B8" t="s">
        <v>62</v>
      </c>
      <c r="D8" s="6" t="str">
        <f>"Organisaatio:"&amp;" "&amp;_xll.EPMMemberDesc(_xll.EPMContextMember(,"ORGANISAATIO"))</f>
        <v>Organisaatio: TLK/Tarkastuslautakunta</v>
      </c>
      <c r="E8" s="6" t="str">
        <f>"TOT "&amp;LEFT(E10,4)</f>
        <v>TOT 2023</v>
      </c>
      <c r="F8" s="6" t="str">
        <f>"TA "&amp;LEFT(F10,4)</f>
        <v>TA 2024</v>
      </c>
      <c r="G8" s="7" t="str">
        <f>"TA "&amp;LEFT(G10,4)&amp;" MUUTOKSET"</f>
        <v>TA 2024 MUUTOKSET</v>
      </c>
      <c r="H8" s="7" t="str">
        <f>"TA "&amp;LEFT(H10,4)&amp;" SIIRROT"</f>
        <v>TA 2024 SIIRROT</v>
      </c>
      <c r="I8" s="7" t="str">
        <f>"TA "&amp;LEFT(I10,4)&amp;" YHTEENSÄ"</f>
        <v>TA 2024 YHTEENSÄ</v>
      </c>
      <c r="J8" s="7" t="s">
        <v>42</v>
      </c>
      <c r="K8" s="7" t="str">
        <f>"PK "&amp;LEFT(M10,4)</f>
        <v>PK 2024</v>
      </c>
      <c r="L8" s="7" t="s">
        <v>61</v>
      </c>
      <c r="M8" s="7" t="str">
        <f>"Ennuste "&amp;LEFT(M10,4)</f>
        <v>Ennuste 2024</v>
      </c>
      <c r="N8" s="6" t="s">
        <v>51</v>
      </c>
    </row>
    <row r="9" spans="1:14" hidden="1" outlineLevel="1" x14ac:dyDescent="0.35"/>
    <row r="10" spans="1:14" hidden="1" outlineLevel="1" x14ac:dyDescent="0.35">
      <c r="E10" s="3" t="str">
        <f>LEFT(_xll.EPMContextMember(,"AIKA"),4)-1&amp;".YHTEENSA"</f>
        <v>2023.YHTEENSA</v>
      </c>
      <c r="F10" s="3" t="str">
        <f>LEFT(_xll.EPMContextMember(,"AIKA"),4)&amp;".vuosi_syotto"</f>
        <v>2024.vuosi_syotto</v>
      </c>
      <c r="G10" s="3" t="str">
        <f>LEFT(_xll.EPMContextMember(,"AIKA"),4)&amp;".vuosi_syotto"</f>
        <v>2024.vuosi_syotto</v>
      </c>
      <c r="H10" s="3" t="str">
        <f>LEFT(_xll.EPMContextMember(,"AIKA"),4)&amp;".vuosi_syotto"</f>
        <v>2024.vuosi_syotto</v>
      </c>
      <c r="I10" s="3" t="str">
        <f>LEFT(_xll.EPMContextMember(,"AIKA"),4)&amp;".vuosi_syotto"</f>
        <v>2024.vuosi_syotto</v>
      </c>
      <c r="J10" s="3" t="str">
        <f>LEFT(_xll.EPMContextMember(,"AIKA"),4)&amp;".YHTEENSA"</f>
        <v>2024.YHTEENSA</v>
      </c>
      <c r="K10" s="93" t="s">
        <v>60</v>
      </c>
      <c r="L10" s="93"/>
      <c r="M10" s="3" t="str">
        <f>LEFT(_xll.EPMContextMember(,"AIKA"),4)&amp;".VUOSI_SYOTTO"</f>
        <v>2024.VUOSI_SYOTTO</v>
      </c>
    </row>
    <row r="11" spans="1:14" hidden="1" outlineLevel="1" x14ac:dyDescent="0.35">
      <c r="A11" t="str">
        <f>"ALL(10003A) AND SYOTETTAVA&lt;&gt;Y,10003A,10003AA,ALL(10004A) AND SYOTETTAVA&lt;&gt;Y,10004A,10001A,10005A,ALL(10005A) AND SYOTETTAVA&lt;&gt;Y,10006A,ALL(10006A) AND SYOTETTAVA&lt;&gt;Y,10007A,ALL(10007A) AND SYOTETTAVA&lt;&gt;Y,10008A,ALL(10008A) AND SYOTETTAVA&lt;&gt;Y,self"</f>
        <v>ALL(10003A) AND SYOTETTAVA&lt;&gt;Y,10003A,10003AA,ALL(10004A) AND SYOTETTAVA&lt;&gt;Y,10004A,10001A,10005A,ALL(10005A) AND SYOTETTAVA&lt;&gt;Y,10006A,ALL(10006A) AND SYOTETTAVA&lt;&gt;Y,10007A,ALL(10007A) AND SYOTETTAVA&lt;&gt;Y,10008A,ALL(10008A) AND SYOTETTAVA&lt;&gt;Y,self</v>
      </c>
      <c r="E11" s="4" t="s">
        <v>0</v>
      </c>
      <c r="F11" s="4" t="s">
        <v>0</v>
      </c>
      <c r="G11" s="4" t="s">
        <v>0</v>
      </c>
      <c r="H11" s="4" t="s">
        <v>0</v>
      </c>
      <c r="I11" s="4" t="s">
        <v>0</v>
      </c>
      <c r="J11" s="4" t="s">
        <v>0</v>
      </c>
      <c r="K11" s="4" t="str">
        <f>_xll.EPMContextMember(,"VERSIO")</f>
        <v>ENN_V</v>
      </c>
      <c r="L11" s="4"/>
      <c r="M11" s="4" t="str">
        <f>_xll.EPMContextMember(,"VERSIO")</f>
        <v>ENN_V</v>
      </c>
    </row>
    <row r="12" spans="1:14" hidden="1" outlineLevel="1" x14ac:dyDescent="0.35">
      <c r="A12" t="str">
        <f>"ALL(10003A),10003A,10003AA,ALL(10003AA),ALL(10004A),10004A,10001A,10005A,ALL(10005A),10006A,ALL(10006A),10007A,ALL(10007A),10008A,ALL(10008A),self"</f>
        <v>ALL(10003A),10003A,10003AA,ALL(10003AA),ALL(10004A),10004A,10001A,10005A,ALL(10005A),10006A,ALL(10006A),10007A,ALL(10007A),10008A,ALL(10008A),self</v>
      </c>
      <c r="E12" s="4" t="s">
        <v>1</v>
      </c>
      <c r="F12" s="4" t="s">
        <v>1</v>
      </c>
      <c r="G12" s="4" t="s">
        <v>1</v>
      </c>
      <c r="H12" s="4" t="s">
        <v>1</v>
      </c>
      <c r="I12" s="4" t="s">
        <v>1</v>
      </c>
      <c r="J12" s="4" t="s">
        <v>1</v>
      </c>
      <c r="K12" s="4" t="str">
        <f>_xll.EPMContextMember(,"PROJEKTI")</f>
        <v>P_EI_PROJ</v>
      </c>
      <c r="L12" s="4"/>
      <c r="M12" s="4" t="str">
        <f>_xll.EPMContextMember(,"PROJEKTI")</f>
        <v>P_EI_PROJ</v>
      </c>
    </row>
    <row r="13" spans="1:14" hidden="1" outlineLevel="1" x14ac:dyDescent="0.35">
      <c r="A13" t="str">
        <f>_xll.EPMDimensionOverride("000","TILI",IF(A15,A11,A12))</f>
        <v>Kohteen TILI laajennus ohitettu</v>
      </c>
      <c r="E13" s="4" t="s">
        <v>2</v>
      </c>
      <c r="F13" s="4" t="s">
        <v>2</v>
      </c>
      <c r="G13" s="4" t="s">
        <v>2</v>
      </c>
      <c r="H13" s="4" t="s">
        <v>2</v>
      </c>
      <c r="I13" s="4" t="s">
        <v>2</v>
      </c>
      <c r="J13" s="4" t="s">
        <v>2</v>
      </c>
      <c r="K13" s="4" t="str">
        <f>_xll.EPMContextMember(,"TOIMINTOALUE")</f>
        <v>A000</v>
      </c>
      <c r="L13" s="4"/>
      <c r="M13" s="4" t="str">
        <f>_xll.EPMContextMember(,"TOIMINTOALUE")</f>
        <v>A000</v>
      </c>
    </row>
    <row r="14" spans="1:14" hidden="1" outlineLevel="1" x14ac:dyDescent="0.35">
      <c r="E14" s="4" t="str">
        <f>_xll.EPMContextMember(,"KUMPPANI")</f>
        <v>K_ULKOINEN</v>
      </c>
      <c r="F14" s="4" t="str">
        <f>_xll.EPMContextMember(,"KUMPPANI")</f>
        <v>K_ULKOINEN</v>
      </c>
      <c r="G14" s="4" t="str">
        <f>_xll.EPMContextMember(,"KUMPPANI")</f>
        <v>K_ULKOINEN</v>
      </c>
      <c r="H14" s="4" t="str">
        <f>_xll.EPMContextMember(,"KUMPPANI")</f>
        <v>K_ULKOINEN</v>
      </c>
      <c r="I14" s="4" t="str">
        <f>_xll.EPMContextMember(,"KUMPPANI")</f>
        <v>K_ULKOINEN</v>
      </c>
      <c r="J14" s="4" t="str">
        <f>_xll.EPMContextMember(,"KUMPPANI")</f>
        <v>K_ULKOINEN</v>
      </c>
      <c r="K14" s="4" t="str">
        <f>_xll.EPMContextMember(,"KUMPPANI")</f>
        <v>K_ULKOINEN</v>
      </c>
      <c r="L14" s="4"/>
      <c r="M14" s="4" t="str">
        <f>_xll.EPMContextMember(,"KUMPPANI")</f>
        <v>K_ULKOINEN</v>
      </c>
    </row>
    <row r="15" spans="1:14" hidden="1" outlineLevel="1" x14ac:dyDescent="0.35">
      <c r="A15" t="b">
        <v>0</v>
      </c>
    </row>
    <row r="16" spans="1:14" hidden="1" outlineLevel="1" x14ac:dyDescent="0.35">
      <c r="D16" s="82"/>
      <c r="E16" s="57" t="str">
        <f xml:space="preserve"> _xll.EPMOlapMemberO(E$14,"[KUMPPANI].[PARENTH1].[K_ULKOINEN]","K_ULKOINEN - Ulkoinen","","000")</f>
        <v>K_ULKOINEN</v>
      </c>
      <c r="F16" s="57" t="str">
        <f xml:space="preserve"> _xll.EPMOlapMemberO(F$14,"[KUMPPANI].[PARENTH1].[K_ULKOINEN]","K_ULKOINEN - Ulkoinen","","000")</f>
        <v>K_ULKOINEN</v>
      </c>
      <c r="G16" s="57" t="str">
        <f xml:space="preserve"> _xll.EPMOlapMemberO(G$14,"[KUMPPANI].[PARENTH1].[K_ULKOINEN]","K_ULKOINEN - Ulkoinen","","000")</f>
        <v>K_ULKOINEN</v>
      </c>
      <c r="H16" s="57" t="str">
        <f xml:space="preserve"> _xll.EPMOlapMemberO(H$14,"[KUMPPANI].[PARENTH1].[K_ULKOINEN]","K_ULKOINEN - Ulkoinen","","000")</f>
        <v>K_ULKOINEN</v>
      </c>
      <c r="I16" s="57" t="str">
        <f xml:space="preserve"> _xll.EPMOlapMemberO(I$14,"[KUMPPANI].[PARENTH1].[K_ULKOINEN]","K_ULKOINEN - Ulkoinen","","000")</f>
        <v>K_ULKOINEN</v>
      </c>
      <c r="J16" s="57" t="str">
        <f xml:space="preserve"> _xll.EPMOlapMemberO(J$14,"[KUMPPANI].[PARENTH1].[K_ULKOINEN]","K_ULKOINEN - Ulkoinen","","000")</f>
        <v>K_ULKOINEN</v>
      </c>
      <c r="K16" s="57" t="str">
        <f xml:space="preserve"> _xll.EPMOlapMemberO(K$14,"[KUMPPANI].[PARENTH1].[K_ULKOINEN]","K_ULKOINEN - Ulkoinen","","000")</f>
        <v>K_ULKOINEN</v>
      </c>
      <c r="L16" s="57" t="str">
        <f xml:space="preserve"> _xll.EPMOlapMemberO(K$14,"[KUMPPANI].[PARENTH1].[K_ULKOINEN]","K_ULKOINEN - Ulkoinen","","000")</f>
        <v>K_ULKOINEN</v>
      </c>
      <c r="M16" s="57" t="str">
        <f xml:space="preserve"> _xll.EPMOlapMemberO(M14,"[KUMPPANI].[PARENTH1].[K_ULKOINEN]","K_ULKOINEN - Ulkoinen","","000")</f>
        <v>K_ULKOINEN</v>
      </c>
      <c r="N16" s="57" t="str">
        <f xml:space="preserve"> _xll.EPMOlapMemberO(M14,"[KUMPPANI].[PARENTH1].[K_ULKOINEN]","K_ULKOINEN - Ulkoinen","","000")</f>
        <v>K_ULKOINEN</v>
      </c>
    </row>
    <row r="17" spans="1:1940" hidden="1" outlineLevel="1" x14ac:dyDescent="0.35">
      <c r="D17" s="82"/>
      <c r="E17" s="51" t="str">
        <f xml:space="preserve"> _xll.EPMOlapMemberO(E$13,"[TOIMINTOALUE].[PARENTH1].[TOIM_YHT]","TOIM_YHT - Toimintoalueet yhteensä","","000")</f>
        <v>TOIM_YHT</v>
      </c>
      <c r="F17" s="51" t="str">
        <f xml:space="preserve"> _xll.EPMOlapMemberO(F$13,"[TOIMINTOALUE].[PARENTH1].[TOIM_YHT]","TOIM_YHT - Toimintoalueet yhteensä","","000")</f>
        <v>TOIM_YHT</v>
      </c>
      <c r="G17" s="51" t="str">
        <f xml:space="preserve"> _xll.EPMOlapMemberO(G$13,"[TOIMINTOALUE].[PARENTH1].[TOIM_YHT]","TOIM_YHT - Toimintoalueet yhteensä","","000")</f>
        <v>TOIM_YHT</v>
      </c>
      <c r="H17" s="51" t="str">
        <f xml:space="preserve"> _xll.EPMOlapMemberO(H$13,"[TOIMINTOALUE].[PARENTH1].[TOIM_YHT]","TOIM_YHT - Toimintoalueet yhteensä","","000")</f>
        <v>TOIM_YHT</v>
      </c>
      <c r="I17" s="51" t="str">
        <f xml:space="preserve"> _xll.EPMOlapMemberO(I$13,"[TOIMINTOALUE].[PARENTH1].[TOIM_YHT]","TOIM_YHT - Toimintoalueet yhteensä","","000")</f>
        <v>TOIM_YHT</v>
      </c>
      <c r="J17" s="51" t="str">
        <f xml:space="preserve"> _xll.EPMOlapMemberO(I$13,"[TOIMINTOALUE].[PARENTH1].[TOIM_YHT]","TOIM_YHT - Toimintoalueet yhteensä","","000")</f>
        <v>TOIM_YHT</v>
      </c>
      <c r="K17" s="57" t="str">
        <f xml:space="preserve"> _xll.EPMOlapMemberO(K$13,"[TOIMINTOALUE].[PARENTH1].[A000]","A000 - Toimintoaluetta ei määritelty","","000")</f>
        <v>A000</v>
      </c>
      <c r="L17" s="57" t="str">
        <f xml:space="preserve"> _xll.EPMOlapMemberO(K$13,"[TOIMINTOALUE].[PARENTH1].[A000]","A000 - Toimintoaluetta ei määritelty","","000")</f>
        <v>A000</v>
      </c>
      <c r="M17" s="57" t="str">
        <f xml:space="preserve"> _xll.EPMOlapMemberO(M13,"[TOIMINTOALUE].[PARENTH1].[A000]","A000 - Toimintoaluetta ei määritelty","","000")</f>
        <v>A000</v>
      </c>
      <c r="N17" s="57" t="str">
        <f xml:space="preserve"> _xll.EPMOlapMemberO(M13,"[TOIMINTOALUE].[PARENTH1].[A000]","A000 - Toimintoaluetta ei määritelty","","000")</f>
        <v>A000</v>
      </c>
    </row>
    <row r="18" spans="1:1940" hidden="1" outlineLevel="1" x14ac:dyDescent="0.35">
      <c r="D18" s="82"/>
      <c r="E18" s="51" t="str">
        <f xml:space="preserve"> _xll.EPMOlapMemberO("[PROJEKTI].[PARENTH1].[P_YHT]","","P_YHT - P_YHT","","000")</f>
        <v>P_YHT - P_YHT</v>
      </c>
      <c r="F18" s="51" t="str">
        <f xml:space="preserve"> _xll.EPMOlapMemberO("[PROJEKTI].[PARENTH1].[P_YHT]","","P_YHT - P_YHT","","000")</f>
        <v>P_YHT - P_YHT</v>
      </c>
      <c r="G18" s="51" t="str">
        <f xml:space="preserve"> _xll.EPMOlapMemberO("[PROJEKTI].[PARENTH1].[P_YHT]","","P_YHT - P_YHT","","000")</f>
        <v>P_YHT - P_YHT</v>
      </c>
      <c r="H18" s="51" t="str">
        <f xml:space="preserve"> _xll.EPMOlapMemberO("[PROJEKTI].[PARENTH1].[P_YHT]","","P_YHT - P_YHT","","000")</f>
        <v>P_YHT - P_YHT</v>
      </c>
      <c r="I18" s="51" t="str">
        <f xml:space="preserve"> _xll.EPMOlapMemberO("[PROJEKTI].[PARENTH1].[P_YHT]","","P_YHT - P_YHT","","000")</f>
        <v>P_YHT - P_YHT</v>
      </c>
      <c r="J18" s="51" t="str">
        <f xml:space="preserve"> _xll.EPMOlapMemberO("[PROJEKTI].[PARENTH1].[P_YHT]","","P_YHT - P_YHT","","000")</f>
        <v>P_YHT - P_YHT</v>
      </c>
      <c r="K18" s="57" t="str">
        <f xml:space="preserve"> _xll.EPMOlapMemberO(K12,"[PROJEKTI].[PARENTH1].[P_EI_PROJ]","P_EI_PROJ - Ei projektia/ tilastollista tilausta","","000")</f>
        <v>P_EI_PROJ</v>
      </c>
      <c r="L18" s="57" t="str">
        <f xml:space="preserve"> _xll.EPMOlapMemberO(K12,"[PROJEKTI].[PARENTH1].[P_EI_PROJ]","P_EI_PROJ - Ei projektia/ tilastollista tilausta","","000")</f>
        <v>P_EI_PROJ</v>
      </c>
      <c r="M18" s="57" t="str">
        <f xml:space="preserve"> _xll.EPMOlapMemberO(M12,"[PROJEKTI].[PARENTH1].[P_EI_PROJ]","P_EI_PROJ - Ei projektia/ tilastollista tilausta","","000")</f>
        <v>P_EI_PROJ</v>
      </c>
      <c r="N18" s="57" t="str">
        <f xml:space="preserve"> _xll.EPMOlapMemberO(M12,"[PROJEKTI].[PARENTH1].[P_EI_PROJ]","P_EI_PROJ - Ei projektia/ tilastollista tilausta","","000")</f>
        <v>P_EI_PROJ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  <c r="SN18" s="5"/>
      <c r="SO18" s="5"/>
      <c r="SP18" s="5"/>
      <c r="SQ18" s="5"/>
      <c r="SR18" s="5"/>
      <c r="SS18" s="5"/>
      <c r="ST18" s="5"/>
      <c r="SU18" s="5"/>
      <c r="SV18" s="5"/>
      <c r="SW18" s="5"/>
      <c r="SX18" s="5"/>
      <c r="SY18" s="5"/>
      <c r="SZ18" s="5"/>
      <c r="TA18" s="5"/>
      <c r="TB18" s="5"/>
      <c r="TC18" s="5"/>
      <c r="TD18" s="5"/>
      <c r="TE18" s="5"/>
      <c r="TF18" s="5"/>
      <c r="TG18" s="5"/>
      <c r="TH18" s="5"/>
      <c r="TI18" s="5"/>
      <c r="TJ18" s="5"/>
      <c r="TK18" s="5"/>
      <c r="TL18" s="5"/>
      <c r="TM18" s="5"/>
      <c r="TN18" s="5"/>
      <c r="TO18" s="5"/>
      <c r="TP18" s="5"/>
      <c r="TQ18" s="5"/>
      <c r="TR18" s="5"/>
      <c r="TS18" s="5"/>
      <c r="TT18" s="5"/>
      <c r="TU18" s="5"/>
      <c r="TV18" s="5"/>
      <c r="TW18" s="5"/>
      <c r="TX18" s="5"/>
      <c r="TY18" s="5"/>
      <c r="TZ18" s="5"/>
      <c r="UA18" s="5"/>
      <c r="UB18" s="5"/>
      <c r="UC18" s="5"/>
      <c r="UD18" s="5"/>
      <c r="UE18" s="5"/>
      <c r="UF18" s="5"/>
      <c r="UG18" s="5"/>
      <c r="UH18" s="5"/>
      <c r="UI18" s="5"/>
      <c r="UJ18" s="5"/>
      <c r="UK18" s="5"/>
      <c r="UL18" s="5"/>
      <c r="UM18" s="5"/>
      <c r="UN18" s="5"/>
      <c r="UO18" s="5"/>
      <c r="UP18" s="5"/>
      <c r="UQ18" s="5"/>
      <c r="UR18" s="5"/>
      <c r="US18" s="5"/>
      <c r="UT18" s="5"/>
      <c r="UU18" s="5"/>
      <c r="UV18" s="5"/>
      <c r="UW18" s="5"/>
      <c r="UX18" s="5"/>
      <c r="UY18" s="5"/>
      <c r="UZ18" s="5"/>
      <c r="VA18" s="5"/>
      <c r="VB18" s="5"/>
      <c r="VC18" s="5"/>
      <c r="VD18" s="5"/>
      <c r="VE18" s="5"/>
      <c r="VF18" s="5"/>
      <c r="VG18" s="5"/>
      <c r="VH18" s="5"/>
      <c r="VI18" s="5"/>
      <c r="VJ18" s="5"/>
      <c r="VK18" s="5"/>
      <c r="VL18" s="5"/>
      <c r="VM18" s="5"/>
      <c r="VN18" s="5"/>
      <c r="VO18" s="5"/>
      <c r="VP18" s="5"/>
      <c r="VQ18" s="5"/>
      <c r="VR18" s="5"/>
      <c r="VS18" s="5"/>
      <c r="VT18" s="5"/>
      <c r="VU18" s="5"/>
      <c r="VV18" s="5"/>
      <c r="VW18" s="5"/>
      <c r="VX18" s="5"/>
      <c r="VY18" s="5"/>
      <c r="VZ18" s="5"/>
      <c r="WA18" s="5"/>
      <c r="WB18" s="5"/>
      <c r="WC18" s="5"/>
      <c r="WD18" s="5"/>
      <c r="WE18" s="5"/>
      <c r="WF18" s="5"/>
      <c r="WG18" s="5"/>
      <c r="WH18" s="5"/>
      <c r="WI18" s="5"/>
      <c r="WJ18" s="5"/>
      <c r="WK18" s="5"/>
      <c r="WL18" s="5"/>
      <c r="WM18" s="5"/>
      <c r="WN18" s="5"/>
      <c r="WO18" s="5"/>
      <c r="WP18" s="5"/>
      <c r="WQ18" s="5"/>
      <c r="WR18" s="5"/>
      <c r="WS18" s="5"/>
      <c r="WT18" s="5"/>
      <c r="WU18" s="5"/>
      <c r="WV18" s="5"/>
      <c r="WW18" s="5"/>
      <c r="WX18" s="5"/>
      <c r="WY18" s="5"/>
      <c r="WZ18" s="5"/>
      <c r="XA18" s="5"/>
      <c r="XB18" s="5"/>
      <c r="XC18" s="5"/>
      <c r="XD18" s="5"/>
      <c r="XE18" s="5"/>
      <c r="XF18" s="5"/>
      <c r="XG18" s="5"/>
      <c r="XH18" s="5"/>
      <c r="XI18" s="5"/>
      <c r="XJ18" s="5"/>
      <c r="XK18" s="5"/>
      <c r="XL18" s="5"/>
      <c r="XM18" s="5"/>
      <c r="XN18" s="5"/>
      <c r="XO18" s="5"/>
      <c r="XP18" s="5"/>
      <c r="XQ18" s="5"/>
      <c r="XR18" s="5"/>
      <c r="XS18" s="5"/>
      <c r="XT18" s="5"/>
      <c r="XU18" s="5"/>
      <c r="XV18" s="5"/>
      <c r="XW18" s="5"/>
      <c r="XX18" s="5"/>
      <c r="XY18" s="5"/>
      <c r="XZ18" s="5"/>
      <c r="YA18" s="5"/>
      <c r="YB18" s="5"/>
      <c r="YC18" s="5"/>
      <c r="YD18" s="5"/>
      <c r="YE18" s="5"/>
      <c r="YF18" s="5"/>
      <c r="YG18" s="5"/>
      <c r="YH18" s="5"/>
      <c r="YI18" s="5"/>
      <c r="YJ18" s="5"/>
      <c r="YK18" s="5"/>
      <c r="YL18" s="5"/>
      <c r="YM18" s="5"/>
      <c r="YN18" s="5"/>
      <c r="YO18" s="5"/>
      <c r="YP18" s="5"/>
      <c r="YQ18" s="5"/>
      <c r="YR18" s="5"/>
      <c r="YS18" s="5"/>
      <c r="YT18" s="5"/>
      <c r="YU18" s="5"/>
      <c r="YV18" s="5"/>
      <c r="YW18" s="5"/>
      <c r="YX18" s="5"/>
      <c r="YY18" s="5"/>
      <c r="YZ18" s="5"/>
      <c r="ZA18" s="5"/>
      <c r="ZB18" s="5"/>
      <c r="ZC18" s="5"/>
      <c r="ZD18" s="5"/>
      <c r="ZE18" s="5"/>
      <c r="ZF18" s="5"/>
      <c r="ZG18" s="5"/>
      <c r="ZH18" s="5"/>
      <c r="ZI18" s="5"/>
      <c r="ZJ18" s="5"/>
      <c r="ZK18" s="5"/>
      <c r="ZL18" s="5"/>
      <c r="ZM18" s="5"/>
      <c r="ZN18" s="5"/>
      <c r="ZO18" s="5"/>
      <c r="ZP18" s="5"/>
      <c r="ZQ18" s="5"/>
      <c r="ZR18" s="5"/>
      <c r="ZS18" s="5"/>
      <c r="ZT18" s="5"/>
      <c r="ZU18" s="5"/>
      <c r="ZV18" s="5"/>
      <c r="ZW18" s="5"/>
      <c r="ZX18" s="5"/>
      <c r="ZY18" s="5"/>
      <c r="ZZ18" s="5"/>
      <c r="AAA18" s="5"/>
      <c r="AAB18" s="5"/>
      <c r="AAC18" s="5"/>
      <c r="AAD18" s="5"/>
      <c r="AAE18" s="5"/>
      <c r="AAF18" s="5"/>
      <c r="AAG18" s="5"/>
      <c r="AAH18" s="5"/>
      <c r="AAI18" s="5"/>
      <c r="AAJ18" s="5"/>
      <c r="AAK18" s="5"/>
      <c r="AAL18" s="5"/>
      <c r="AAM18" s="5"/>
      <c r="AAN18" s="5"/>
      <c r="AAO18" s="5"/>
      <c r="AAP18" s="5"/>
      <c r="AAQ18" s="5"/>
      <c r="AAR18" s="5"/>
      <c r="AAS18" s="5"/>
      <c r="AAT18" s="5"/>
      <c r="AAU18" s="5"/>
      <c r="AAV18" s="5"/>
      <c r="AAW18" s="5"/>
      <c r="AAX18" s="5"/>
      <c r="AAY18" s="5"/>
      <c r="AAZ18" s="5"/>
      <c r="ABA18" s="5"/>
      <c r="ABB18" s="5"/>
      <c r="ABC18" s="5"/>
      <c r="ABD18" s="5"/>
      <c r="ABE18" s="5"/>
      <c r="ABF18" s="5"/>
      <c r="ABG18" s="5"/>
      <c r="ABH18" s="5"/>
      <c r="ABI18" s="5"/>
      <c r="ABJ18" s="5"/>
      <c r="ABK18" s="5"/>
      <c r="ABL18" s="5"/>
      <c r="ABM18" s="5"/>
      <c r="ABN18" s="5"/>
      <c r="ABO18" s="5"/>
      <c r="ABP18" s="5"/>
      <c r="ABQ18" s="5"/>
      <c r="ABR18" s="5"/>
      <c r="ABS18" s="5"/>
      <c r="ABT18" s="5"/>
      <c r="ABU18" s="5"/>
      <c r="ABV18" s="5"/>
      <c r="ABW18" s="5"/>
      <c r="ABX18" s="5"/>
      <c r="ABY18" s="5"/>
      <c r="ABZ18" s="5"/>
      <c r="ACA18" s="5"/>
      <c r="ACB18" s="5"/>
      <c r="ACC18" s="5"/>
      <c r="ACD18" s="5"/>
      <c r="ACE18" s="5"/>
      <c r="ACF18" s="5"/>
      <c r="ACG18" s="5"/>
      <c r="ACH18" s="5"/>
      <c r="ACI18" s="5"/>
      <c r="ACJ18" s="5"/>
      <c r="ACK18" s="5"/>
      <c r="ACL18" s="5"/>
      <c r="ACM18" s="5"/>
      <c r="ACN18" s="5"/>
      <c r="ACO18" s="5"/>
      <c r="ACP18" s="5"/>
      <c r="ACQ18" s="5"/>
      <c r="ACR18" s="5"/>
      <c r="ACS18" s="5"/>
      <c r="ACT18" s="5"/>
      <c r="ACU18" s="5"/>
      <c r="ACV18" s="5"/>
      <c r="ACW18" s="5"/>
      <c r="ACX18" s="5"/>
      <c r="ACY18" s="5"/>
      <c r="ACZ18" s="5"/>
      <c r="ADA18" s="5"/>
      <c r="ADB18" s="5"/>
      <c r="ADC18" s="5"/>
      <c r="ADD18" s="5"/>
      <c r="ADE18" s="5"/>
      <c r="ADF18" s="5"/>
      <c r="ADG18" s="5"/>
      <c r="ADH18" s="5"/>
      <c r="ADI18" s="5"/>
      <c r="ADJ18" s="5"/>
      <c r="ADK18" s="5"/>
      <c r="ADL18" s="5"/>
      <c r="ADM18" s="5"/>
      <c r="ADN18" s="5"/>
      <c r="ADO18" s="5"/>
      <c r="ADP18" s="5"/>
      <c r="ADQ18" s="5"/>
      <c r="ADR18" s="5"/>
      <c r="ADS18" s="5"/>
      <c r="ADT18" s="5"/>
      <c r="ADU18" s="5"/>
      <c r="ADV18" s="5"/>
      <c r="ADW18" s="5"/>
      <c r="ADX18" s="5"/>
      <c r="ADY18" s="5"/>
      <c r="ADZ18" s="5"/>
      <c r="AEA18" s="5"/>
      <c r="AEB18" s="5"/>
      <c r="AEC18" s="5"/>
      <c r="AED18" s="5"/>
      <c r="AEE18" s="5"/>
      <c r="AEF18" s="5"/>
      <c r="AEG18" s="5"/>
      <c r="AEH18" s="5"/>
      <c r="AEI18" s="5"/>
      <c r="AEJ18" s="5"/>
      <c r="AEK18" s="5"/>
      <c r="AEL18" s="5"/>
      <c r="AEM18" s="5"/>
      <c r="AEN18" s="5"/>
      <c r="AEO18" s="5"/>
      <c r="AEP18" s="5"/>
      <c r="AEQ18" s="5"/>
      <c r="AER18" s="5"/>
      <c r="AES18" s="5"/>
      <c r="AET18" s="5"/>
      <c r="AEU18" s="5"/>
      <c r="AEV18" s="5"/>
      <c r="AEW18" s="5"/>
      <c r="AEX18" s="5"/>
      <c r="AEY18" s="5"/>
      <c r="AEZ18" s="5"/>
      <c r="AFA18" s="5"/>
      <c r="AFB18" s="5"/>
      <c r="AFC18" s="5"/>
      <c r="AFD18" s="5"/>
      <c r="AFE18" s="5"/>
      <c r="AFF18" s="5"/>
      <c r="AFG18" s="5"/>
      <c r="AFH18" s="5"/>
      <c r="AFI18" s="5"/>
      <c r="AFJ18" s="5"/>
      <c r="AFK18" s="5"/>
      <c r="AFL18" s="5"/>
      <c r="AFM18" s="5"/>
      <c r="AFN18" s="5"/>
      <c r="AFO18" s="5"/>
      <c r="AFP18" s="5"/>
      <c r="AFQ18" s="5"/>
      <c r="AFR18" s="5"/>
      <c r="AFS18" s="5"/>
      <c r="AFT18" s="5"/>
      <c r="AFU18" s="5"/>
      <c r="AFV18" s="5"/>
      <c r="AFW18" s="5"/>
      <c r="AFX18" s="5"/>
      <c r="AFY18" s="5"/>
      <c r="AFZ18" s="5"/>
      <c r="AGA18" s="5"/>
      <c r="AGB18" s="5"/>
      <c r="AGC18" s="5"/>
      <c r="AGD18" s="5"/>
      <c r="AGE18" s="5"/>
      <c r="AGF18" s="5"/>
      <c r="AGG18" s="5"/>
      <c r="AGH18" s="5"/>
      <c r="AGI18" s="5"/>
      <c r="AGJ18" s="5"/>
      <c r="AGK18" s="5"/>
      <c r="AGL18" s="5"/>
      <c r="AGM18" s="5"/>
      <c r="AGN18" s="5"/>
      <c r="AGO18" s="5"/>
      <c r="AGP18" s="5"/>
      <c r="AGQ18" s="5"/>
      <c r="AGR18" s="5"/>
      <c r="AGS18" s="5"/>
      <c r="AGT18" s="5"/>
      <c r="AGU18" s="5"/>
      <c r="AGV18" s="5"/>
      <c r="AGW18" s="5"/>
      <c r="AGX18" s="5"/>
      <c r="AGY18" s="5"/>
      <c r="AGZ18" s="5"/>
      <c r="AHA18" s="5"/>
      <c r="AHB18" s="5"/>
      <c r="AHC18" s="5"/>
      <c r="AHD18" s="5"/>
      <c r="AHE18" s="5"/>
      <c r="AHF18" s="5"/>
      <c r="AHG18" s="5"/>
      <c r="AHH18" s="5"/>
      <c r="AHI18" s="5"/>
      <c r="AHJ18" s="5"/>
      <c r="AHK18" s="5"/>
      <c r="AHL18" s="5"/>
      <c r="AHM18" s="5"/>
      <c r="AHN18" s="5"/>
      <c r="AHO18" s="5"/>
      <c r="AHP18" s="5"/>
      <c r="AHQ18" s="5"/>
      <c r="AHR18" s="5"/>
      <c r="AHS18" s="5"/>
      <c r="AHT18" s="5"/>
      <c r="AHU18" s="5"/>
      <c r="AHV18" s="5"/>
      <c r="AHW18" s="5"/>
      <c r="AHX18" s="5"/>
      <c r="AHY18" s="5"/>
      <c r="AHZ18" s="5"/>
      <c r="AIA18" s="5"/>
      <c r="AIB18" s="5"/>
      <c r="AIC18" s="5"/>
      <c r="AID18" s="5"/>
      <c r="AIE18" s="5"/>
      <c r="AIF18" s="5"/>
      <c r="AIG18" s="5"/>
      <c r="AIH18" s="5"/>
      <c r="AII18" s="5"/>
      <c r="AIJ18" s="5"/>
      <c r="AIK18" s="5"/>
      <c r="AIL18" s="5"/>
      <c r="AIM18" s="5"/>
      <c r="AIN18" s="5"/>
      <c r="AIO18" s="5"/>
      <c r="AIP18" s="5"/>
      <c r="AIQ18" s="5"/>
      <c r="AIR18" s="5"/>
      <c r="AIS18" s="5"/>
      <c r="AIT18" s="5"/>
      <c r="AIU18" s="5"/>
      <c r="AIV18" s="5"/>
      <c r="AIW18" s="5"/>
      <c r="AIX18" s="5"/>
      <c r="AIY18" s="5"/>
      <c r="AIZ18" s="5"/>
      <c r="AJA18" s="5"/>
      <c r="AJB18" s="5"/>
      <c r="AJC18" s="5"/>
      <c r="AJD18" s="5"/>
      <c r="AJE18" s="5"/>
      <c r="AJF18" s="5"/>
      <c r="AJG18" s="5"/>
      <c r="AJH18" s="5"/>
      <c r="AJI18" s="5"/>
      <c r="AJJ18" s="5"/>
      <c r="AJK18" s="5"/>
      <c r="AJL18" s="5"/>
      <c r="AJM18" s="5"/>
      <c r="AJN18" s="5"/>
      <c r="AJO18" s="5"/>
      <c r="AJP18" s="5"/>
      <c r="AJQ18" s="5"/>
      <c r="AJR18" s="5"/>
      <c r="AJS18" s="5"/>
      <c r="AJT18" s="5"/>
      <c r="AJU18" s="5"/>
      <c r="AJV18" s="5"/>
      <c r="AJW18" s="5"/>
      <c r="AJX18" s="5"/>
      <c r="AJY18" s="5"/>
      <c r="AJZ18" s="5"/>
      <c r="AKA18" s="5"/>
      <c r="AKB18" s="5"/>
      <c r="AKC18" s="5"/>
      <c r="AKD18" s="5"/>
      <c r="AKE18" s="5"/>
      <c r="AKF18" s="5"/>
      <c r="AKG18" s="5"/>
      <c r="AKH18" s="5"/>
      <c r="AKI18" s="5"/>
      <c r="AKJ18" s="5"/>
      <c r="AKK18" s="5"/>
      <c r="AKL18" s="5"/>
      <c r="AKM18" s="5"/>
      <c r="AKN18" s="5"/>
      <c r="AKO18" s="5"/>
      <c r="AKP18" s="5"/>
      <c r="AKQ18" s="5"/>
      <c r="AKR18" s="5"/>
      <c r="AKS18" s="5"/>
      <c r="AKT18" s="5"/>
      <c r="AKU18" s="5"/>
      <c r="AKV18" s="5"/>
      <c r="AKW18" s="5"/>
      <c r="AKX18" s="5"/>
      <c r="AKY18" s="5"/>
      <c r="AKZ18" s="5"/>
      <c r="ALA18" s="5"/>
      <c r="ALB18" s="5"/>
      <c r="ALC18" s="5"/>
      <c r="ALD18" s="5"/>
      <c r="ALE18" s="5"/>
      <c r="ALF18" s="5"/>
      <c r="ALG18" s="5"/>
      <c r="ALH18" s="5"/>
      <c r="ALI18" s="5"/>
      <c r="ALJ18" s="5"/>
      <c r="ALK18" s="5"/>
      <c r="ALL18" s="5"/>
      <c r="ALM18" s="5"/>
      <c r="ALN18" s="5"/>
      <c r="ALO18" s="5"/>
      <c r="ALP18" s="5"/>
      <c r="ALQ18" s="5"/>
      <c r="ALR18" s="5"/>
      <c r="ALS18" s="5"/>
      <c r="ALT18" s="5"/>
      <c r="ALU18" s="5"/>
      <c r="ALV18" s="5"/>
      <c r="ALW18" s="5"/>
      <c r="ALX18" s="5"/>
      <c r="ALY18" s="5"/>
      <c r="ALZ18" s="5"/>
      <c r="AMA18" s="5"/>
      <c r="AMB18" s="5"/>
      <c r="AMC18" s="5"/>
      <c r="AMD18" s="5"/>
      <c r="AME18" s="5"/>
      <c r="AMF18" s="5"/>
      <c r="AMG18" s="5"/>
      <c r="AMH18" s="5"/>
      <c r="AMI18" s="5"/>
      <c r="AMJ18" s="5"/>
      <c r="AMK18" s="5"/>
      <c r="AML18" s="5"/>
      <c r="AMM18" s="5"/>
      <c r="AMN18" s="5"/>
      <c r="AMO18" s="5"/>
      <c r="AMP18" s="5"/>
      <c r="AMQ18" s="5"/>
      <c r="AMR18" s="5"/>
      <c r="AMS18" s="5"/>
      <c r="AMT18" s="5"/>
      <c r="AMU18" s="5"/>
      <c r="AMV18" s="5"/>
      <c r="AMW18" s="5"/>
      <c r="AMX18" s="5"/>
      <c r="AMY18" s="5"/>
      <c r="AMZ18" s="5"/>
      <c r="ANA18" s="5"/>
      <c r="ANB18" s="5"/>
      <c r="ANC18" s="5"/>
      <c r="AND18" s="5"/>
      <c r="ANE18" s="5"/>
      <c r="ANF18" s="5"/>
      <c r="ANG18" s="5"/>
      <c r="ANH18" s="5"/>
      <c r="ANI18" s="5"/>
      <c r="ANJ18" s="5"/>
      <c r="ANK18" s="5"/>
      <c r="ANL18" s="5"/>
      <c r="ANM18" s="5"/>
      <c r="ANN18" s="5"/>
      <c r="ANO18" s="5"/>
      <c r="ANP18" s="5"/>
      <c r="ANQ18" s="5"/>
      <c r="ANR18" s="5"/>
      <c r="ANS18" s="5"/>
      <c r="ANT18" s="5"/>
      <c r="ANU18" s="5"/>
      <c r="ANV18" s="5"/>
      <c r="ANW18" s="5"/>
      <c r="ANX18" s="5"/>
      <c r="ANY18" s="5"/>
      <c r="ANZ18" s="5"/>
      <c r="AOA18" s="5"/>
      <c r="AOB18" s="5"/>
      <c r="AOC18" s="5"/>
      <c r="AOD18" s="5"/>
      <c r="AOE18" s="5"/>
      <c r="AOF18" s="5"/>
      <c r="AOG18" s="5"/>
      <c r="AOH18" s="5"/>
      <c r="AOI18" s="5"/>
      <c r="AOJ18" s="5"/>
      <c r="AOK18" s="5"/>
      <c r="AOL18" s="5"/>
      <c r="AOM18" s="5"/>
      <c r="AON18" s="5"/>
      <c r="AOO18" s="5"/>
      <c r="AOP18" s="5"/>
      <c r="AOQ18" s="5"/>
      <c r="AOR18" s="5"/>
      <c r="AOS18" s="5"/>
      <c r="AOT18" s="5"/>
      <c r="AOU18" s="5"/>
      <c r="AOV18" s="5"/>
      <c r="AOW18" s="5"/>
      <c r="AOX18" s="5"/>
      <c r="AOY18" s="5"/>
      <c r="AOZ18" s="5"/>
      <c r="APA18" s="5"/>
      <c r="APB18" s="5"/>
      <c r="APC18" s="5"/>
      <c r="APD18" s="5"/>
      <c r="APE18" s="5"/>
      <c r="APF18" s="5"/>
      <c r="APG18" s="5"/>
      <c r="APH18" s="5"/>
      <c r="API18" s="5"/>
      <c r="APJ18" s="5"/>
      <c r="APK18" s="5"/>
      <c r="APL18" s="5"/>
      <c r="APM18" s="5"/>
      <c r="APN18" s="5"/>
      <c r="APO18" s="5"/>
      <c r="APP18" s="5"/>
      <c r="APQ18" s="5"/>
      <c r="APR18" s="5"/>
      <c r="APS18" s="5"/>
      <c r="APT18" s="5"/>
      <c r="APU18" s="5"/>
      <c r="APV18" s="5"/>
      <c r="APW18" s="5"/>
      <c r="APX18" s="5"/>
      <c r="APY18" s="5"/>
      <c r="APZ18" s="5"/>
      <c r="AQA18" s="5"/>
      <c r="AQB18" s="5"/>
      <c r="AQC18" s="5"/>
      <c r="AQD18" s="5"/>
      <c r="AQE18" s="5"/>
      <c r="AQF18" s="5"/>
      <c r="AQG18" s="5"/>
      <c r="AQH18" s="5"/>
      <c r="AQI18" s="5"/>
      <c r="AQJ18" s="5"/>
      <c r="AQK18" s="5"/>
      <c r="AQL18" s="5"/>
      <c r="AQM18" s="5"/>
      <c r="AQN18" s="5"/>
      <c r="AQO18" s="5"/>
      <c r="AQP18" s="5"/>
      <c r="AQQ18" s="5"/>
      <c r="AQR18" s="5"/>
      <c r="AQS18" s="5"/>
      <c r="AQT18" s="5"/>
      <c r="AQU18" s="5"/>
      <c r="AQV18" s="5"/>
      <c r="AQW18" s="5"/>
      <c r="AQX18" s="5"/>
      <c r="AQY18" s="5"/>
      <c r="AQZ18" s="5"/>
      <c r="ARA18" s="5"/>
      <c r="ARB18" s="5"/>
      <c r="ARC18" s="5"/>
      <c r="ARD18" s="5"/>
      <c r="ARE18" s="5"/>
      <c r="ARF18" s="5"/>
      <c r="ARG18" s="5"/>
      <c r="ARH18" s="5"/>
      <c r="ARI18" s="5"/>
      <c r="ARJ18" s="5"/>
      <c r="ARK18" s="5"/>
      <c r="ARL18" s="5"/>
      <c r="ARM18" s="5"/>
      <c r="ARN18" s="5"/>
      <c r="ARO18" s="5"/>
      <c r="ARP18" s="5"/>
      <c r="ARQ18" s="5"/>
      <c r="ARR18" s="5"/>
      <c r="ARS18" s="5"/>
      <c r="ART18" s="5"/>
      <c r="ARU18" s="5"/>
      <c r="ARV18" s="5"/>
      <c r="ARW18" s="5"/>
      <c r="ARX18" s="5"/>
      <c r="ARY18" s="5"/>
      <c r="ARZ18" s="5"/>
      <c r="ASA18" s="5"/>
      <c r="ASB18" s="5"/>
      <c r="ASC18" s="5"/>
      <c r="ASD18" s="5"/>
      <c r="ASE18" s="5"/>
      <c r="ASF18" s="5"/>
      <c r="ASG18" s="5"/>
      <c r="ASH18" s="5"/>
      <c r="ASI18" s="5"/>
      <c r="ASJ18" s="5"/>
      <c r="ASK18" s="5"/>
      <c r="ASL18" s="5"/>
      <c r="ASM18" s="5"/>
      <c r="ASN18" s="5"/>
      <c r="ASO18" s="5"/>
      <c r="ASP18" s="5"/>
      <c r="ASQ18" s="5"/>
      <c r="ASR18" s="5"/>
      <c r="ASS18" s="5"/>
      <c r="AST18" s="5"/>
      <c r="ASU18" s="5"/>
      <c r="ASV18" s="5"/>
      <c r="ASW18" s="5"/>
      <c r="ASX18" s="5"/>
      <c r="ASY18" s="5"/>
      <c r="ASZ18" s="5"/>
      <c r="ATA18" s="5"/>
      <c r="ATB18" s="5"/>
      <c r="ATC18" s="5"/>
      <c r="ATD18" s="5"/>
      <c r="ATE18" s="5"/>
      <c r="ATF18" s="5"/>
      <c r="ATG18" s="5"/>
      <c r="ATH18" s="5"/>
      <c r="ATI18" s="5"/>
      <c r="ATJ18" s="5"/>
      <c r="ATK18" s="5"/>
      <c r="ATL18" s="5"/>
      <c r="ATM18" s="5"/>
      <c r="ATN18" s="5"/>
      <c r="ATO18" s="5"/>
      <c r="ATP18" s="5"/>
      <c r="ATQ18" s="5"/>
      <c r="ATR18" s="5"/>
      <c r="ATS18" s="5"/>
      <c r="ATT18" s="5"/>
      <c r="ATU18" s="5"/>
      <c r="ATV18" s="5"/>
      <c r="ATW18" s="5"/>
      <c r="ATX18" s="5"/>
      <c r="ATY18" s="5"/>
      <c r="ATZ18" s="5"/>
      <c r="AUA18" s="5"/>
      <c r="AUB18" s="5"/>
      <c r="AUC18" s="5"/>
      <c r="AUD18" s="5"/>
      <c r="AUE18" s="5"/>
      <c r="AUF18" s="5"/>
      <c r="AUG18" s="5"/>
      <c r="AUH18" s="5"/>
      <c r="AUI18" s="5"/>
      <c r="AUJ18" s="5"/>
      <c r="AUK18" s="5"/>
      <c r="AUL18" s="5"/>
      <c r="AUM18" s="5"/>
      <c r="AUN18" s="5"/>
      <c r="AUO18" s="5"/>
      <c r="AUP18" s="5"/>
      <c r="AUQ18" s="5"/>
      <c r="AUR18" s="5"/>
      <c r="AUS18" s="5"/>
      <c r="AUT18" s="5"/>
      <c r="AUU18" s="5"/>
      <c r="AUV18" s="5"/>
      <c r="AUW18" s="5"/>
      <c r="AUX18" s="5"/>
      <c r="AUY18" s="5"/>
      <c r="AUZ18" s="5"/>
      <c r="AVA18" s="5"/>
      <c r="AVB18" s="5"/>
      <c r="AVC18" s="5"/>
      <c r="AVD18" s="5"/>
      <c r="AVE18" s="5"/>
      <c r="AVF18" s="5"/>
      <c r="AVG18" s="5"/>
      <c r="AVH18" s="5"/>
      <c r="AVI18" s="5"/>
      <c r="AVJ18" s="5"/>
      <c r="AVK18" s="5"/>
      <c r="AVL18" s="5"/>
      <c r="AVM18" s="5"/>
      <c r="AVN18" s="5"/>
      <c r="AVO18" s="5"/>
      <c r="AVP18" s="5"/>
      <c r="AVQ18" s="5"/>
      <c r="AVR18" s="5"/>
      <c r="AVS18" s="5"/>
      <c r="AVT18" s="5"/>
      <c r="AVU18" s="5"/>
      <c r="AVV18" s="5"/>
      <c r="AVW18" s="5"/>
      <c r="AVX18" s="5"/>
      <c r="AVY18" s="5"/>
      <c r="AVZ18" s="5"/>
      <c r="AWA18" s="5"/>
      <c r="AWB18" s="5"/>
      <c r="AWC18" s="5"/>
      <c r="AWD18" s="5"/>
      <c r="AWE18" s="5"/>
      <c r="AWF18" s="5"/>
      <c r="AWG18" s="5"/>
      <c r="AWH18" s="5"/>
      <c r="AWI18" s="5"/>
      <c r="AWJ18" s="5"/>
      <c r="AWK18" s="5"/>
      <c r="AWL18" s="5"/>
      <c r="AWM18" s="5"/>
      <c r="AWN18" s="5"/>
      <c r="AWO18" s="5"/>
      <c r="AWP18" s="5"/>
      <c r="AWQ18" s="5"/>
      <c r="AWR18" s="5"/>
      <c r="AWS18" s="5"/>
      <c r="AWT18" s="5"/>
      <c r="AWU18" s="5"/>
      <c r="AWV18" s="5"/>
      <c r="AWW18" s="5"/>
      <c r="AWX18" s="5"/>
      <c r="AWY18" s="5"/>
      <c r="AWZ18" s="5"/>
      <c r="AXA18" s="5"/>
      <c r="AXB18" s="5"/>
      <c r="AXC18" s="5"/>
      <c r="AXD18" s="5"/>
      <c r="AXE18" s="5"/>
      <c r="AXF18" s="5"/>
      <c r="AXG18" s="5"/>
      <c r="AXH18" s="5"/>
      <c r="AXI18" s="5"/>
      <c r="AXJ18" s="5"/>
      <c r="AXK18" s="5"/>
      <c r="AXL18" s="5"/>
      <c r="AXM18" s="5"/>
      <c r="AXN18" s="5"/>
      <c r="AXO18" s="5"/>
      <c r="AXP18" s="5"/>
      <c r="AXQ18" s="5"/>
      <c r="AXR18" s="5"/>
      <c r="AXS18" s="5"/>
      <c r="AXT18" s="5"/>
      <c r="AXU18" s="5"/>
      <c r="AXV18" s="5"/>
      <c r="AXW18" s="5"/>
      <c r="AXX18" s="5"/>
      <c r="AXY18" s="5"/>
      <c r="AXZ18" s="5"/>
      <c r="AYA18" s="5"/>
      <c r="AYB18" s="5"/>
      <c r="AYC18" s="5"/>
      <c r="AYD18" s="5"/>
      <c r="AYE18" s="5"/>
      <c r="AYF18" s="5"/>
      <c r="AYG18" s="5"/>
      <c r="AYH18" s="5"/>
      <c r="AYI18" s="5"/>
      <c r="AYJ18" s="5"/>
      <c r="AYK18" s="5"/>
      <c r="AYL18" s="5"/>
      <c r="AYM18" s="5"/>
      <c r="AYN18" s="5"/>
      <c r="AYO18" s="5"/>
      <c r="AYP18" s="5"/>
      <c r="AYQ18" s="5"/>
      <c r="AYR18" s="5"/>
      <c r="AYS18" s="5"/>
      <c r="AYT18" s="5"/>
      <c r="AYU18" s="5"/>
      <c r="AYV18" s="5"/>
      <c r="AYW18" s="5"/>
      <c r="AYX18" s="5"/>
      <c r="AYY18" s="5"/>
      <c r="AYZ18" s="5"/>
      <c r="AZA18" s="5"/>
      <c r="AZB18" s="5"/>
      <c r="AZC18" s="5"/>
      <c r="AZD18" s="5"/>
      <c r="AZE18" s="5"/>
      <c r="AZF18" s="5"/>
      <c r="AZG18" s="5"/>
      <c r="AZH18" s="5"/>
      <c r="AZI18" s="5"/>
      <c r="AZJ18" s="5"/>
      <c r="AZK18" s="5"/>
      <c r="AZL18" s="5"/>
      <c r="AZM18" s="5"/>
      <c r="AZN18" s="5"/>
      <c r="AZO18" s="5"/>
      <c r="AZP18" s="5"/>
      <c r="AZQ18" s="5"/>
      <c r="AZR18" s="5"/>
      <c r="AZS18" s="5"/>
      <c r="AZT18" s="5"/>
      <c r="AZU18" s="5"/>
      <c r="AZV18" s="5"/>
      <c r="AZW18" s="5"/>
      <c r="AZX18" s="5"/>
      <c r="AZY18" s="5"/>
      <c r="AZZ18" s="5"/>
      <c r="BAA18" s="5"/>
      <c r="BAB18" s="5"/>
      <c r="BAC18" s="5"/>
      <c r="BAD18" s="5"/>
      <c r="BAE18" s="5"/>
      <c r="BAF18" s="5"/>
      <c r="BAG18" s="5"/>
      <c r="BAH18" s="5"/>
      <c r="BAI18" s="5"/>
      <c r="BAJ18" s="5"/>
      <c r="BAK18" s="5"/>
      <c r="BAL18" s="5"/>
      <c r="BAM18" s="5"/>
      <c r="BAN18" s="5"/>
      <c r="BAO18" s="5"/>
      <c r="BAP18" s="5"/>
      <c r="BAQ18" s="5"/>
      <c r="BAR18" s="5"/>
      <c r="BAS18" s="5"/>
      <c r="BAT18" s="5"/>
      <c r="BAU18" s="5"/>
      <c r="BAV18" s="5"/>
      <c r="BAW18" s="5"/>
      <c r="BAX18" s="5"/>
      <c r="BAY18" s="5"/>
      <c r="BAZ18" s="5"/>
      <c r="BBA18" s="5"/>
      <c r="BBB18" s="5"/>
      <c r="BBC18" s="5"/>
      <c r="BBD18" s="5"/>
      <c r="BBE18" s="5"/>
      <c r="BBF18" s="5"/>
      <c r="BBG18" s="5"/>
      <c r="BBH18" s="5"/>
      <c r="BBI18" s="5"/>
      <c r="BBJ18" s="5"/>
      <c r="BBK18" s="5"/>
      <c r="BBL18" s="5"/>
      <c r="BBM18" s="5"/>
      <c r="BBN18" s="5"/>
      <c r="BBO18" s="5"/>
      <c r="BBP18" s="5"/>
      <c r="BBQ18" s="5"/>
      <c r="BBR18" s="5"/>
      <c r="BBS18" s="5"/>
      <c r="BBT18" s="5"/>
      <c r="BBU18" s="5"/>
      <c r="BBV18" s="5"/>
      <c r="BBW18" s="5"/>
      <c r="BBX18" s="5"/>
      <c r="BBY18" s="5"/>
      <c r="BBZ18" s="5"/>
      <c r="BCA18" s="5"/>
      <c r="BCB18" s="5"/>
      <c r="BCC18" s="5"/>
      <c r="BCD18" s="5"/>
      <c r="BCE18" s="5"/>
      <c r="BCF18" s="5"/>
      <c r="BCG18" s="5"/>
      <c r="BCH18" s="5"/>
      <c r="BCI18" s="5"/>
      <c r="BCJ18" s="5"/>
      <c r="BCK18" s="5"/>
      <c r="BCL18" s="5"/>
      <c r="BCM18" s="5"/>
      <c r="BCN18" s="5"/>
      <c r="BCO18" s="5"/>
      <c r="BCP18" s="5"/>
      <c r="BCQ18" s="5"/>
      <c r="BCR18" s="5"/>
      <c r="BCS18" s="5"/>
      <c r="BCT18" s="5"/>
      <c r="BCU18" s="5"/>
      <c r="BCV18" s="5"/>
      <c r="BCW18" s="5"/>
      <c r="BCX18" s="5"/>
      <c r="BCY18" s="5"/>
      <c r="BCZ18" s="5"/>
      <c r="BDA18" s="5"/>
      <c r="BDB18" s="5"/>
      <c r="BDC18" s="5"/>
      <c r="BDD18" s="5"/>
      <c r="BDE18" s="5"/>
      <c r="BDF18" s="5"/>
      <c r="BDG18" s="5"/>
      <c r="BDH18" s="5"/>
      <c r="BDI18" s="5"/>
      <c r="BDJ18" s="5"/>
      <c r="BDK18" s="5"/>
      <c r="BDL18" s="5"/>
      <c r="BDM18" s="5"/>
      <c r="BDN18" s="5"/>
      <c r="BDO18" s="5"/>
      <c r="BDP18" s="5"/>
      <c r="BDQ18" s="5"/>
      <c r="BDR18" s="5"/>
      <c r="BDS18" s="5"/>
      <c r="BDT18" s="5"/>
      <c r="BDU18" s="5"/>
      <c r="BDV18" s="5"/>
      <c r="BDW18" s="5"/>
      <c r="BDX18" s="5"/>
      <c r="BDY18" s="5"/>
      <c r="BDZ18" s="5"/>
      <c r="BEA18" s="5"/>
      <c r="BEB18" s="5"/>
      <c r="BEC18" s="5"/>
      <c r="BED18" s="5"/>
      <c r="BEE18" s="5"/>
      <c r="BEF18" s="5"/>
      <c r="BEG18" s="5"/>
      <c r="BEH18" s="5"/>
      <c r="BEI18" s="5"/>
      <c r="BEJ18" s="5"/>
      <c r="BEK18" s="5"/>
      <c r="BEL18" s="5"/>
      <c r="BEM18" s="5"/>
      <c r="BEN18" s="5"/>
      <c r="BEO18" s="5"/>
      <c r="BEP18" s="5"/>
      <c r="BEQ18" s="5"/>
      <c r="BER18" s="5"/>
      <c r="BES18" s="5"/>
      <c r="BET18" s="5"/>
      <c r="BEU18" s="5"/>
      <c r="BEV18" s="5"/>
      <c r="BEW18" s="5"/>
      <c r="BEX18" s="5"/>
      <c r="BEY18" s="5"/>
      <c r="BEZ18" s="5"/>
      <c r="BFA18" s="5"/>
      <c r="BFB18" s="5"/>
      <c r="BFC18" s="5"/>
      <c r="BFD18" s="5"/>
      <c r="BFE18" s="5"/>
      <c r="BFF18" s="5"/>
      <c r="BFG18" s="5"/>
      <c r="BFH18" s="5"/>
      <c r="BFI18" s="5"/>
      <c r="BFJ18" s="5"/>
      <c r="BFK18" s="5"/>
      <c r="BFL18" s="5"/>
      <c r="BFM18" s="5"/>
      <c r="BFN18" s="5"/>
      <c r="BFO18" s="5"/>
      <c r="BFP18" s="5"/>
      <c r="BFQ18" s="5"/>
      <c r="BFR18" s="5"/>
      <c r="BFS18" s="5"/>
      <c r="BFT18" s="5"/>
      <c r="BFU18" s="5"/>
      <c r="BFV18" s="5"/>
      <c r="BFW18" s="5"/>
      <c r="BFX18" s="5"/>
      <c r="BFY18" s="5"/>
      <c r="BFZ18" s="5"/>
      <c r="BGA18" s="5"/>
      <c r="BGB18" s="5"/>
      <c r="BGC18" s="5"/>
      <c r="BGD18" s="5"/>
      <c r="BGE18" s="5"/>
      <c r="BGF18" s="5"/>
      <c r="BGG18" s="5"/>
      <c r="BGH18" s="5"/>
      <c r="BGI18" s="5"/>
      <c r="BGJ18" s="5"/>
      <c r="BGK18" s="5"/>
      <c r="BGL18" s="5"/>
      <c r="BGM18" s="5"/>
      <c r="BGN18" s="5"/>
      <c r="BGO18" s="5"/>
      <c r="BGP18" s="5"/>
      <c r="BGQ18" s="5"/>
      <c r="BGR18" s="5"/>
      <c r="BGS18" s="5"/>
      <c r="BGT18" s="5"/>
      <c r="BGU18" s="5"/>
      <c r="BGV18" s="5"/>
      <c r="BGW18" s="5"/>
      <c r="BGX18" s="5"/>
      <c r="BGY18" s="5"/>
      <c r="BGZ18" s="5"/>
      <c r="BHA18" s="5"/>
      <c r="BHB18" s="5"/>
      <c r="BHC18" s="5"/>
      <c r="BHD18" s="5"/>
      <c r="BHE18" s="5"/>
      <c r="BHF18" s="5"/>
      <c r="BHG18" s="5"/>
      <c r="BHH18" s="5"/>
      <c r="BHI18" s="5"/>
      <c r="BHJ18" s="5"/>
      <c r="BHK18" s="5"/>
      <c r="BHL18" s="5"/>
      <c r="BHM18" s="5"/>
      <c r="BHN18" s="5"/>
      <c r="BHO18" s="5"/>
      <c r="BHP18" s="5"/>
      <c r="BHQ18" s="5"/>
      <c r="BHR18" s="5"/>
      <c r="BHS18" s="5"/>
      <c r="BHT18" s="5"/>
      <c r="BHU18" s="5"/>
      <c r="BHV18" s="5"/>
      <c r="BHW18" s="5"/>
      <c r="BHX18" s="5"/>
      <c r="BHY18" s="5"/>
      <c r="BHZ18" s="5"/>
      <c r="BIA18" s="5"/>
      <c r="BIB18" s="5"/>
      <c r="BIC18" s="5"/>
      <c r="BID18" s="5"/>
      <c r="BIE18" s="5"/>
      <c r="BIF18" s="5"/>
      <c r="BIG18" s="5"/>
      <c r="BIH18" s="5"/>
      <c r="BII18" s="5"/>
      <c r="BIJ18" s="5"/>
      <c r="BIK18" s="5"/>
      <c r="BIL18" s="5"/>
      <c r="BIM18" s="5"/>
      <c r="BIN18" s="5"/>
      <c r="BIO18" s="5"/>
      <c r="BIP18" s="5"/>
      <c r="BIQ18" s="5"/>
      <c r="BIR18" s="5"/>
      <c r="BIS18" s="5"/>
      <c r="BIT18" s="5"/>
      <c r="BIU18" s="5"/>
      <c r="BIV18" s="5"/>
      <c r="BIW18" s="5"/>
      <c r="BIX18" s="5"/>
      <c r="BIY18" s="5"/>
      <c r="BIZ18" s="5"/>
      <c r="BJA18" s="5"/>
      <c r="BJB18" s="5"/>
      <c r="BJC18" s="5"/>
      <c r="BJD18" s="5"/>
      <c r="BJE18" s="5"/>
      <c r="BJF18" s="5"/>
      <c r="BJG18" s="5"/>
      <c r="BJH18" s="5"/>
      <c r="BJI18" s="5"/>
      <c r="BJJ18" s="5"/>
      <c r="BJK18" s="5"/>
      <c r="BJL18" s="5"/>
      <c r="BJM18" s="5"/>
      <c r="BJN18" s="5"/>
      <c r="BJO18" s="5"/>
      <c r="BJP18" s="5"/>
      <c r="BJQ18" s="5"/>
      <c r="BJR18" s="5"/>
      <c r="BJS18" s="5"/>
      <c r="BJT18" s="5"/>
      <c r="BJU18" s="5"/>
      <c r="BJV18" s="5"/>
      <c r="BJW18" s="5"/>
      <c r="BJX18" s="5"/>
      <c r="BJY18" s="5"/>
      <c r="BJZ18" s="5"/>
      <c r="BKA18" s="5"/>
      <c r="BKB18" s="5"/>
      <c r="BKC18" s="5"/>
      <c r="BKD18" s="5"/>
      <c r="BKE18" s="5"/>
      <c r="BKF18" s="5"/>
      <c r="BKG18" s="5"/>
      <c r="BKH18" s="5"/>
      <c r="BKI18" s="5"/>
      <c r="BKJ18" s="5"/>
      <c r="BKK18" s="5"/>
      <c r="BKL18" s="5"/>
      <c r="BKM18" s="5"/>
      <c r="BKN18" s="5"/>
      <c r="BKO18" s="5"/>
      <c r="BKP18" s="5"/>
      <c r="BKQ18" s="5"/>
      <c r="BKR18" s="5"/>
      <c r="BKS18" s="5"/>
      <c r="BKT18" s="5"/>
      <c r="BKU18" s="5"/>
      <c r="BKV18" s="5"/>
      <c r="BKW18" s="5"/>
      <c r="BKX18" s="5"/>
      <c r="BKY18" s="5"/>
      <c r="BKZ18" s="5"/>
      <c r="BLA18" s="5"/>
      <c r="BLB18" s="5"/>
      <c r="BLC18" s="5"/>
      <c r="BLD18" s="5"/>
      <c r="BLE18" s="5"/>
      <c r="BLF18" s="5"/>
      <c r="BLG18" s="5"/>
      <c r="BLH18" s="5"/>
      <c r="BLI18" s="5"/>
      <c r="BLJ18" s="5"/>
      <c r="BLK18" s="5"/>
      <c r="BLL18" s="5"/>
      <c r="BLM18" s="5"/>
      <c r="BLN18" s="5"/>
      <c r="BLO18" s="5"/>
      <c r="BLP18" s="5"/>
      <c r="BLQ18" s="5"/>
      <c r="BLR18" s="5"/>
      <c r="BLS18" s="5"/>
      <c r="BLT18" s="5"/>
      <c r="BLU18" s="5"/>
      <c r="BLV18" s="5"/>
      <c r="BLW18" s="5"/>
      <c r="BLX18" s="5"/>
      <c r="BLY18" s="5"/>
      <c r="BLZ18" s="5"/>
      <c r="BMA18" s="5"/>
      <c r="BMB18" s="5"/>
      <c r="BMC18" s="5"/>
      <c r="BMD18" s="5"/>
      <c r="BME18" s="5"/>
      <c r="BMF18" s="5"/>
      <c r="BMG18" s="5"/>
      <c r="BMH18" s="5"/>
      <c r="BMI18" s="5"/>
      <c r="BMJ18" s="5"/>
      <c r="BMK18" s="5"/>
      <c r="BML18" s="5"/>
      <c r="BMM18" s="5"/>
      <c r="BMN18" s="5"/>
      <c r="BMO18" s="5"/>
      <c r="BMP18" s="5"/>
      <c r="BMQ18" s="5"/>
      <c r="BMR18" s="5"/>
      <c r="BMS18" s="5"/>
      <c r="BMT18" s="5"/>
      <c r="BMU18" s="5"/>
      <c r="BMV18" s="5"/>
      <c r="BMW18" s="5"/>
      <c r="BMX18" s="5"/>
      <c r="BMY18" s="5"/>
      <c r="BMZ18" s="5"/>
      <c r="BNA18" s="5"/>
      <c r="BNB18" s="5"/>
      <c r="BNC18" s="5"/>
      <c r="BND18" s="5"/>
      <c r="BNE18" s="5"/>
      <c r="BNF18" s="5"/>
      <c r="BNG18" s="5"/>
      <c r="BNH18" s="5"/>
      <c r="BNI18" s="5"/>
      <c r="BNJ18" s="5"/>
      <c r="BNK18" s="5"/>
      <c r="BNL18" s="5"/>
      <c r="BNM18" s="5"/>
      <c r="BNN18" s="5"/>
      <c r="BNO18" s="5"/>
      <c r="BNP18" s="5"/>
      <c r="BNQ18" s="5"/>
      <c r="BNR18" s="5"/>
      <c r="BNS18" s="5"/>
      <c r="BNT18" s="5"/>
      <c r="BNU18" s="5"/>
      <c r="BNV18" s="5"/>
      <c r="BNW18" s="5"/>
      <c r="BNX18" s="5"/>
      <c r="BNY18" s="5"/>
      <c r="BNZ18" s="5"/>
      <c r="BOA18" s="5"/>
      <c r="BOB18" s="5"/>
      <c r="BOC18" s="5"/>
      <c r="BOD18" s="5"/>
      <c r="BOE18" s="5"/>
      <c r="BOF18" s="5"/>
      <c r="BOG18" s="5"/>
      <c r="BOH18" s="5"/>
      <c r="BOI18" s="5"/>
      <c r="BOJ18" s="5"/>
      <c r="BOK18" s="5"/>
      <c r="BOL18" s="5"/>
      <c r="BOM18" s="5"/>
      <c r="BON18" s="5"/>
      <c r="BOO18" s="5"/>
      <c r="BOP18" s="5"/>
      <c r="BOQ18" s="5"/>
      <c r="BOR18" s="5"/>
      <c r="BOS18" s="5"/>
      <c r="BOT18" s="5"/>
      <c r="BOU18" s="5"/>
      <c r="BOV18" s="5"/>
      <c r="BOW18" s="5"/>
      <c r="BOX18" s="5"/>
      <c r="BOY18" s="5"/>
      <c r="BOZ18" s="5"/>
      <c r="BPA18" s="5"/>
      <c r="BPB18" s="5"/>
      <c r="BPC18" s="5"/>
      <c r="BPD18" s="5"/>
      <c r="BPE18" s="5"/>
      <c r="BPF18" s="5"/>
      <c r="BPG18" s="5"/>
      <c r="BPH18" s="5"/>
      <c r="BPI18" s="5"/>
      <c r="BPJ18" s="5"/>
      <c r="BPK18" s="5"/>
      <c r="BPL18" s="5"/>
      <c r="BPM18" s="5"/>
      <c r="BPN18" s="5"/>
      <c r="BPO18" s="5"/>
      <c r="BPP18" s="5"/>
      <c r="BPQ18" s="5"/>
      <c r="BPR18" s="5"/>
      <c r="BPS18" s="5"/>
      <c r="BPT18" s="5"/>
      <c r="BPU18" s="5"/>
      <c r="BPV18" s="5"/>
      <c r="BPW18" s="5"/>
      <c r="BPX18" s="5"/>
      <c r="BPY18" s="5"/>
      <c r="BPZ18" s="5"/>
      <c r="BQA18" s="5"/>
      <c r="BQB18" s="5"/>
      <c r="BQC18" s="5"/>
      <c r="BQD18" s="5"/>
      <c r="BQE18" s="5"/>
      <c r="BQF18" s="5"/>
      <c r="BQG18" s="5"/>
      <c r="BQH18" s="5"/>
      <c r="BQI18" s="5"/>
      <c r="BQJ18" s="5"/>
      <c r="BQK18" s="5"/>
      <c r="BQL18" s="5"/>
      <c r="BQM18" s="5"/>
      <c r="BQN18" s="5"/>
      <c r="BQO18" s="5"/>
      <c r="BQP18" s="5"/>
      <c r="BQQ18" s="5"/>
      <c r="BQR18" s="5"/>
      <c r="BQS18" s="5"/>
      <c r="BQT18" s="5"/>
      <c r="BQU18" s="5"/>
      <c r="BQV18" s="5"/>
      <c r="BQW18" s="5"/>
      <c r="BQX18" s="5"/>
      <c r="BQY18" s="5"/>
      <c r="BQZ18" s="5"/>
      <c r="BRA18" s="5"/>
      <c r="BRB18" s="5"/>
      <c r="BRC18" s="5"/>
      <c r="BRD18" s="5"/>
      <c r="BRE18" s="5"/>
      <c r="BRF18" s="5"/>
      <c r="BRG18" s="5"/>
      <c r="BRH18" s="5"/>
      <c r="BRI18" s="5"/>
      <c r="BRJ18" s="5"/>
      <c r="BRK18" s="5"/>
      <c r="BRL18" s="5"/>
      <c r="BRM18" s="5"/>
      <c r="BRN18" s="5"/>
      <c r="BRO18" s="5"/>
      <c r="BRP18" s="5"/>
      <c r="BRQ18" s="5"/>
      <c r="BRR18" s="5"/>
      <c r="BRS18" s="5"/>
      <c r="BRT18" s="5"/>
      <c r="BRU18" s="5"/>
      <c r="BRV18" s="5"/>
      <c r="BRW18" s="5"/>
      <c r="BRX18" s="5"/>
      <c r="BRY18" s="5"/>
      <c r="BRZ18" s="5"/>
      <c r="BSA18" s="5"/>
      <c r="BSB18" s="5"/>
      <c r="BSC18" s="5"/>
      <c r="BSD18" s="5"/>
      <c r="BSE18" s="5"/>
      <c r="BSF18" s="5"/>
      <c r="BSG18" s="5"/>
      <c r="BSH18" s="5"/>
      <c r="BSI18" s="5"/>
      <c r="BSJ18" s="5"/>
      <c r="BSK18" s="5"/>
      <c r="BSL18" s="5"/>
      <c r="BSM18" s="5"/>
      <c r="BSN18" s="5"/>
      <c r="BSO18" s="5"/>
      <c r="BSP18" s="5"/>
      <c r="BSQ18" s="5"/>
      <c r="BSR18" s="5"/>
      <c r="BSS18" s="5"/>
      <c r="BST18" s="5"/>
      <c r="BSU18" s="5"/>
      <c r="BSV18" s="5"/>
      <c r="BSW18" s="5"/>
      <c r="BSX18" s="5"/>
      <c r="BSY18" s="5"/>
      <c r="BSZ18" s="5"/>
      <c r="BTA18" s="5"/>
      <c r="BTB18" s="5"/>
      <c r="BTC18" s="5"/>
      <c r="BTD18" s="5"/>
      <c r="BTE18" s="5"/>
      <c r="BTF18" s="5"/>
      <c r="BTG18" s="5"/>
      <c r="BTH18" s="5"/>
      <c r="BTI18" s="5"/>
      <c r="BTJ18" s="5"/>
      <c r="BTK18" s="5"/>
      <c r="BTL18" s="5"/>
      <c r="BTM18" s="5"/>
      <c r="BTN18" s="5"/>
      <c r="BTO18" s="5"/>
      <c r="BTP18" s="5"/>
      <c r="BTQ18" s="5"/>
      <c r="BTR18" s="5"/>
      <c r="BTS18" s="5"/>
      <c r="BTT18" s="5"/>
      <c r="BTU18" s="5"/>
      <c r="BTV18" s="5"/>
      <c r="BTW18" s="5"/>
      <c r="BTX18" s="5"/>
      <c r="BTY18" s="5"/>
      <c r="BTZ18" s="5"/>
      <c r="BUA18" s="5"/>
      <c r="BUB18" s="5"/>
      <c r="BUC18" s="5"/>
      <c r="BUD18" s="5"/>
      <c r="BUE18" s="5"/>
      <c r="BUF18" s="5"/>
      <c r="BUG18" s="5"/>
      <c r="BUH18" s="5"/>
      <c r="BUI18" s="5"/>
      <c r="BUJ18" s="5"/>
      <c r="BUK18" s="5"/>
      <c r="BUL18" s="5"/>
      <c r="BUM18" s="5"/>
      <c r="BUN18" s="5"/>
      <c r="BUO18" s="5"/>
      <c r="BUP18" s="5"/>
      <c r="BUQ18" s="5"/>
      <c r="BUR18" s="5"/>
      <c r="BUS18" s="5"/>
      <c r="BUT18" s="5"/>
      <c r="BUU18" s="5"/>
      <c r="BUV18" s="5"/>
      <c r="BUW18" s="5"/>
      <c r="BUX18" s="5"/>
      <c r="BUY18" s="5"/>
      <c r="BUZ18" s="5"/>
      <c r="BVA18" s="5"/>
      <c r="BVB18" s="5"/>
      <c r="BVC18" s="5"/>
      <c r="BVD18" s="5"/>
      <c r="BVE18" s="5"/>
      <c r="BVF18" s="5"/>
      <c r="BVG18" s="5"/>
      <c r="BVH18" s="5"/>
      <c r="BVI18" s="5"/>
      <c r="BVJ18" s="5"/>
      <c r="BVK18" s="5"/>
      <c r="BVL18" s="5"/>
      <c r="BVM18" s="5"/>
      <c r="BVN18" s="5"/>
      <c r="BVO18" s="5"/>
      <c r="BVP18" s="5"/>
    </row>
    <row r="19" spans="1:1940" hidden="1" outlineLevel="1" x14ac:dyDescent="0.35">
      <c r="D19" s="82"/>
      <c r="E19" s="57" t="str">
        <f xml:space="preserve"> _xll.EPMOlapMemberO("[TYYPPI].[PARENTH1].[TOT_1]","","TOT_1 - Kuluvan vuoden toteuma","","000")</f>
        <v>TOT_1 - Kuluvan vuoden toteuma</v>
      </c>
      <c r="F19" s="57" t="str">
        <f xml:space="preserve"> _xll.EPMOlapMemberO("[TYYPPI].[PARENTH1].[TA]","","TA - Talousarvio kuluva vuosi","","000")</f>
        <v>TA - Talousarvio kuluva vuosi</v>
      </c>
      <c r="G19" s="57" t="str">
        <f xml:space="preserve"> _xll.EPMOlapMemberO("[TYYPPI].[PARENTH1].[TA_MUUTOS]","","TA_MUUTOS - Talousarvion muutos","","000")</f>
        <v>TA_MUUTOS - Talousarvion muutos</v>
      </c>
      <c r="H19" s="57" t="str">
        <f xml:space="preserve"> _xll.EPMOlapMemberO("[TYYPPI].[PARENTH1].[TA_SIIRTO]","","TA_SIIRTO - TA siirto","","000")</f>
        <v>TA_SIIRTO - TA siirto</v>
      </c>
      <c r="I19" s="51" t="str">
        <f xml:space="preserve"> _xll.EPMOlapMemberO("[TYYPPI].[PARENTH1].[TA_YHTEENSA]","","TA_YHTEENSA - TA_YHTEENSA","","000")</f>
        <v>TA_YHTEENSA - TA_YHTEENSA</v>
      </c>
      <c r="J19" s="57" t="str">
        <f xml:space="preserve"> _xll.EPMOlapMemberO("[TYYPPI].[PARENTH1].[TOT_1]","","TOT_1 - Kuluvan vuoden toteuma","","000")</f>
        <v>TOT_1 - Kuluvan vuoden toteuma</v>
      </c>
      <c r="K19" s="57" t="str">
        <f xml:space="preserve"> _xll.EPMOlapMemberO("[TYYPPI].[PARENTH1].[PK]","","PK - Puuttuvat kirjaukset","","000")</f>
        <v>PK - Puuttuvat kirjaukset</v>
      </c>
      <c r="L19" s="57" t="str">
        <f xml:space="preserve"> _xll.EPMOlapMemberO("[TYYPPI].[PARENTH1].[PK]","","PK - Puuttuvat kirjaukset","","000")</f>
        <v>PK - Puuttuvat kirjaukset</v>
      </c>
      <c r="M19" s="57" t="str">
        <f xml:space="preserve"> _xll.EPMOlapMemberO("[TYYPPI].[PARENTH1].[TOT_ENN]","","TOT_ENN - Toteutunut ennuste","","000")</f>
        <v>TOT_ENN - Toteutunut ennuste</v>
      </c>
      <c r="N19" s="57" t="str">
        <f xml:space="preserve"> _xll.EPMOlapMemberO("[TYYPPI].[PARENTH1].[TOT_ENN]","","TOT_ENN - Toteutunut ennuste","","000")</f>
        <v>TOT_ENN - Toteutunut ennuste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  <c r="ALM19" s="5"/>
      <c r="ALN19" s="5"/>
      <c r="ALO19" s="5"/>
      <c r="ALP19" s="5"/>
      <c r="ALQ19" s="5"/>
      <c r="ALR19" s="5"/>
      <c r="ALS19" s="5"/>
      <c r="ALT19" s="5"/>
      <c r="ALU19" s="5"/>
      <c r="ALV19" s="5"/>
      <c r="ALW19" s="5"/>
      <c r="ALX19" s="5"/>
      <c r="ALY19" s="5"/>
      <c r="ALZ19" s="5"/>
      <c r="AMA19" s="5"/>
      <c r="AMB19" s="5"/>
      <c r="AMC19" s="5"/>
      <c r="AMD19" s="5"/>
      <c r="AME19" s="5"/>
      <c r="AMF19" s="5"/>
      <c r="AMG19" s="5"/>
      <c r="AMH19" s="5"/>
      <c r="AMI19" s="5"/>
      <c r="AMJ19" s="5"/>
      <c r="AMK19" s="5"/>
      <c r="AML19" s="5"/>
      <c r="AMM19" s="5"/>
      <c r="AMN19" s="5"/>
      <c r="AMO19" s="5"/>
      <c r="AMP19" s="5"/>
      <c r="AMQ19" s="5"/>
      <c r="AMR19" s="5"/>
      <c r="AMS19" s="5"/>
      <c r="AMT19" s="5"/>
      <c r="AMU19" s="5"/>
      <c r="AMV19" s="5"/>
      <c r="AMW19" s="5"/>
      <c r="AMX19" s="5"/>
      <c r="AMY19" s="5"/>
      <c r="AMZ19" s="5"/>
      <c r="ANA19" s="5"/>
      <c r="ANB19" s="5"/>
      <c r="ANC19" s="5"/>
      <c r="AND19" s="5"/>
      <c r="ANE19" s="5"/>
      <c r="ANF19" s="5"/>
      <c r="ANG19" s="5"/>
      <c r="ANH19" s="5"/>
      <c r="ANI19" s="5"/>
      <c r="ANJ19" s="5"/>
      <c r="ANK19" s="5"/>
      <c r="ANL19" s="5"/>
      <c r="ANM19" s="5"/>
      <c r="ANN19" s="5"/>
      <c r="ANO19" s="5"/>
      <c r="ANP19" s="5"/>
      <c r="ANQ19" s="5"/>
      <c r="ANR19" s="5"/>
      <c r="ANS19" s="5"/>
      <c r="ANT19" s="5"/>
      <c r="ANU19" s="5"/>
      <c r="ANV19" s="5"/>
      <c r="ANW19" s="5"/>
      <c r="ANX19" s="5"/>
      <c r="ANY19" s="5"/>
      <c r="ANZ19" s="5"/>
      <c r="AOA19" s="5"/>
      <c r="AOB19" s="5"/>
      <c r="AOC19" s="5"/>
      <c r="AOD19" s="5"/>
      <c r="AOE19" s="5"/>
      <c r="AOF19" s="5"/>
      <c r="AOG19" s="5"/>
      <c r="AOH19" s="5"/>
      <c r="AOI19" s="5"/>
      <c r="AOJ19" s="5"/>
      <c r="AOK19" s="5"/>
      <c r="AOL19" s="5"/>
      <c r="AOM19" s="5"/>
      <c r="AON19" s="5"/>
      <c r="AOO19" s="5"/>
      <c r="AOP19" s="5"/>
      <c r="AOQ19" s="5"/>
      <c r="AOR19" s="5"/>
      <c r="AOS19" s="5"/>
      <c r="AOT19" s="5"/>
      <c r="AOU19" s="5"/>
      <c r="AOV19" s="5"/>
      <c r="AOW19" s="5"/>
      <c r="AOX19" s="5"/>
      <c r="AOY19" s="5"/>
      <c r="AOZ19" s="5"/>
      <c r="APA19" s="5"/>
      <c r="APB19" s="5"/>
      <c r="APC19" s="5"/>
      <c r="APD19" s="5"/>
      <c r="APE19" s="5"/>
      <c r="APF19" s="5"/>
      <c r="APG19" s="5"/>
      <c r="APH19" s="5"/>
      <c r="API19" s="5"/>
      <c r="APJ19" s="5"/>
      <c r="APK19" s="5"/>
      <c r="APL19" s="5"/>
      <c r="APM19" s="5"/>
      <c r="APN19" s="5"/>
      <c r="APO19" s="5"/>
      <c r="APP19" s="5"/>
      <c r="APQ19" s="5"/>
      <c r="APR19" s="5"/>
      <c r="APS19" s="5"/>
      <c r="APT19" s="5"/>
      <c r="APU19" s="5"/>
      <c r="APV19" s="5"/>
      <c r="APW19" s="5"/>
      <c r="APX19" s="5"/>
      <c r="APY19" s="5"/>
      <c r="APZ19" s="5"/>
      <c r="AQA19" s="5"/>
      <c r="AQB19" s="5"/>
      <c r="AQC19" s="5"/>
      <c r="AQD19" s="5"/>
      <c r="AQE19" s="5"/>
      <c r="AQF19" s="5"/>
      <c r="AQG19" s="5"/>
      <c r="AQH19" s="5"/>
      <c r="AQI19" s="5"/>
      <c r="AQJ19" s="5"/>
      <c r="AQK19" s="5"/>
      <c r="AQL19" s="5"/>
      <c r="AQM19" s="5"/>
      <c r="AQN19" s="5"/>
      <c r="AQO19" s="5"/>
      <c r="AQP19" s="5"/>
      <c r="AQQ19" s="5"/>
      <c r="AQR19" s="5"/>
      <c r="AQS19" s="5"/>
      <c r="AQT19" s="5"/>
      <c r="AQU19" s="5"/>
      <c r="AQV19" s="5"/>
      <c r="AQW19" s="5"/>
      <c r="AQX19" s="5"/>
      <c r="AQY19" s="5"/>
      <c r="AQZ19" s="5"/>
      <c r="ARA19" s="5"/>
      <c r="ARB19" s="5"/>
      <c r="ARC19" s="5"/>
      <c r="ARD19" s="5"/>
      <c r="ARE19" s="5"/>
      <c r="ARF19" s="5"/>
      <c r="ARG19" s="5"/>
      <c r="ARH19" s="5"/>
      <c r="ARI19" s="5"/>
      <c r="ARJ19" s="5"/>
      <c r="ARK19" s="5"/>
      <c r="ARL19" s="5"/>
      <c r="ARM19" s="5"/>
      <c r="ARN19" s="5"/>
      <c r="ARO19" s="5"/>
      <c r="ARP19" s="5"/>
      <c r="ARQ19" s="5"/>
      <c r="ARR19" s="5"/>
      <c r="ARS19" s="5"/>
      <c r="ART19" s="5"/>
      <c r="ARU19" s="5"/>
      <c r="ARV19" s="5"/>
      <c r="ARW19" s="5"/>
      <c r="ARX19" s="5"/>
      <c r="ARY19" s="5"/>
      <c r="ARZ19" s="5"/>
      <c r="ASA19" s="5"/>
      <c r="ASB19" s="5"/>
      <c r="ASC19" s="5"/>
      <c r="ASD19" s="5"/>
      <c r="ASE19" s="5"/>
      <c r="ASF19" s="5"/>
      <c r="ASG19" s="5"/>
      <c r="ASH19" s="5"/>
      <c r="ASI19" s="5"/>
      <c r="ASJ19" s="5"/>
      <c r="ASK19" s="5"/>
      <c r="ASL19" s="5"/>
      <c r="ASM19" s="5"/>
      <c r="ASN19" s="5"/>
      <c r="ASO19" s="5"/>
      <c r="ASP19" s="5"/>
      <c r="ASQ19" s="5"/>
      <c r="ASR19" s="5"/>
      <c r="ASS19" s="5"/>
      <c r="AST19" s="5"/>
      <c r="ASU19" s="5"/>
      <c r="ASV19" s="5"/>
      <c r="ASW19" s="5"/>
      <c r="ASX19" s="5"/>
      <c r="ASY19" s="5"/>
      <c r="ASZ19" s="5"/>
      <c r="ATA19" s="5"/>
      <c r="ATB19" s="5"/>
      <c r="ATC19" s="5"/>
      <c r="ATD19" s="5"/>
      <c r="ATE19" s="5"/>
      <c r="ATF19" s="5"/>
      <c r="ATG19" s="5"/>
      <c r="ATH19" s="5"/>
      <c r="ATI19" s="5"/>
      <c r="ATJ19" s="5"/>
      <c r="ATK19" s="5"/>
      <c r="ATL19" s="5"/>
      <c r="ATM19" s="5"/>
      <c r="ATN19" s="5"/>
      <c r="ATO19" s="5"/>
      <c r="ATP19" s="5"/>
      <c r="ATQ19" s="5"/>
      <c r="ATR19" s="5"/>
      <c r="ATS19" s="5"/>
      <c r="ATT19" s="5"/>
      <c r="ATU19" s="5"/>
      <c r="ATV19" s="5"/>
      <c r="ATW19" s="5"/>
      <c r="ATX19" s="5"/>
      <c r="ATY19" s="5"/>
      <c r="ATZ19" s="5"/>
      <c r="AUA19" s="5"/>
      <c r="AUB19" s="5"/>
      <c r="AUC19" s="5"/>
      <c r="AUD19" s="5"/>
      <c r="AUE19" s="5"/>
      <c r="AUF19" s="5"/>
      <c r="AUG19" s="5"/>
      <c r="AUH19" s="5"/>
      <c r="AUI19" s="5"/>
      <c r="AUJ19" s="5"/>
      <c r="AUK19" s="5"/>
      <c r="AUL19" s="5"/>
      <c r="AUM19" s="5"/>
      <c r="AUN19" s="5"/>
      <c r="AUO19" s="5"/>
      <c r="AUP19" s="5"/>
      <c r="AUQ19" s="5"/>
      <c r="AUR19" s="5"/>
      <c r="AUS19" s="5"/>
      <c r="AUT19" s="5"/>
      <c r="AUU19" s="5"/>
      <c r="AUV19" s="5"/>
      <c r="AUW19" s="5"/>
      <c r="AUX19" s="5"/>
      <c r="AUY19" s="5"/>
      <c r="AUZ19" s="5"/>
      <c r="AVA19" s="5"/>
      <c r="AVB19" s="5"/>
      <c r="AVC19" s="5"/>
      <c r="AVD19" s="5"/>
      <c r="AVE19" s="5"/>
      <c r="AVF19" s="5"/>
      <c r="AVG19" s="5"/>
      <c r="AVH19" s="5"/>
      <c r="AVI19" s="5"/>
      <c r="AVJ19" s="5"/>
      <c r="AVK19" s="5"/>
      <c r="AVL19" s="5"/>
      <c r="AVM19" s="5"/>
      <c r="AVN19" s="5"/>
      <c r="AVO19" s="5"/>
      <c r="AVP19" s="5"/>
      <c r="AVQ19" s="5"/>
      <c r="AVR19" s="5"/>
      <c r="AVS19" s="5"/>
      <c r="AVT19" s="5"/>
      <c r="AVU19" s="5"/>
      <c r="AVV19" s="5"/>
      <c r="AVW19" s="5"/>
      <c r="AVX19" s="5"/>
      <c r="AVY19" s="5"/>
      <c r="AVZ19" s="5"/>
      <c r="AWA19" s="5"/>
      <c r="AWB19" s="5"/>
      <c r="AWC19" s="5"/>
      <c r="AWD19" s="5"/>
      <c r="AWE19" s="5"/>
      <c r="AWF19" s="5"/>
      <c r="AWG19" s="5"/>
      <c r="AWH19" s="5"/>
      <c r="AWI19" s="5"/>
      <c r="AWJ19" s="5"/>
      <c r="AWK19" s="5"/>
      <c r="AWL19" s="5"/>
      <c r="AWM19" s="5"/>
      <c r="AWN19" s="5"/>
      <c r="AWO19" s="5"/>
      <c r="AWP19" s="5"/>
      <c r="AWQ19" s="5"/>
      <c r="AWR19" s="5"/>
      <c r="AWS19" s="5"/>
      <c r="AWT19" s="5"/>
      <c r="AWU19" s="5"/>
      <c r="AWV19" s="5"/>
      <c r="AWW19" s="5"/>
      <c r="AWX19" s="5"/>
      <c r="AWY19" s="5"/>
      <c r="AWZ19" s="5"/>
      <c r="AXA19" s="5"/>
      <c r="AXB19" s="5"/>
      <c r="AXC19" s="5"/>
      <c r="AXD19" s="5"/>
      <c r="AXE19" s="5"/>
      <c r="AXF19" s="5"/>
      <c r="AXG19" s="5"/>
      <c r="AXH19" s="5"/>
      <c r="AXI19" s="5"/>
      <c r="AXJ19" s="5"/>
      <c r="AXK19" s="5"/>
      <c r="AXL19" s="5"/>
      <c r="AXM19" s="5"/>
      <c r="AXN19" s="5"/>
      <c r="AXO19" s="5"/>
      <c r="AXP19" s="5"/>
      <c r="AXQ19" s="5"/>
      <c r="AXR19" s="5"/>
      <c r="AXS19" s="5"/>
      <c r="AXT19" s="5"/>
      <c r="AXU19" s="5"/>
      <c r="AXV19" s="5"/>
      <c r="AXW19" s="5"/>
      <c r="AXX19" s="5"/>
      <c r="AXY19" s="5"/>
      <c r="AXZ19" s="5"/>
      <c r="AYA19" s="5"/>
      <c r="AYB19" s="5"/>
      <c r="AYC19" s="5"/>
      <c r="AYD19" s="5"/>
      <c r="AYE19" s="5"/>
      <c r="AYF19" s="5"/>
      <c r="AYG19" s="5"/>
      <c r="AYH19" s="5"/>
      <c r="AYI19" s="5"/>
      <c r="AYJ19" s="5"/>
      <c r="AYK19" s="5"/>
      <c r="AYL19" s="5"/>
      <c r="AYM19" s="5"/>
      <c r="AYN19" s="5"/>
      <c r="AYO19" s="5"/>
      <c r="AYP19" s="5"/>
      <c r="AYQ19" s="5"/>
      <c r="AYR19" s="5"/>
      <c r="AYS19" s="5"/>
      <c r="AYT19" s="5"/>
      <c r="AYU19" s="5"/>
      <c r="AYV19" s="5"/>
      <c r="AYW19" s="5"/>
      <c r="AYX19" s="5"/>
      <c r="AYY19" s="5"/>
      <c r="AYZ19" s="5"/>
      <c r="AZA19" s="5"/>
      <c r="AZB19" s="5"/>
      <c r="AZC19" s="5"/>
      <c r="AZD19" s="5"/>
      <c r="AZE19" s="5"/>
      <c r="AZF19" s="5"/>
      <c r="AZG19" s="5"/>
      <c r="AZH19" s="5"/>
      <c r="AZI19" s="5"/>
      <c r="AZJ19" s="5"/>
      <c r="AZK19" s="5"/>
      <c r="AZL19" s="5"/>
      <c r="AZM19" s="5"/>
      <c r="AZN19" s="5"/>
      <c r="AZO19" s="5"/>
      <c r="AZP19" s="5"/>
      <c r="AZQ19" s="5"/>
      <c r="AZR19" s="5"/>
      <c r="AZS19" s="5"/>
      <c r="AZT19" s="5"/>
      <c r="AZU19" s="5"/>
      <c r="AZV19" s="5"/>
      <c r="AZW19" s="5"/>
      <c r="AZX19" s="5"/>
      <c r="AZY19" s="5"/>
      <c r="AZZ19" s="5"/>
      <c r="BAA19" s="5"/>
      <c r="BAB19" s="5"/>
      <c r="BAC19" s="5"/>
      <c r="BAD19" s="5"/>
      <c r="BAE19" s="5"/>
      <c r="BAF19" s="5"/>
      <c r="BAG19" s="5"/>
      <c r="BAH19" s="5"/>
      <c r="BAI19" s="5"/>
      <c r="BAJ19" s="5"/>
      <c r="BAK19" s="5"/>
      <c r="BAL19" s="5"/>
      <c r="BAM19" s="5"/>
      <c r="BAN19" s="5"/>
      <c r="BAO19" s="5"/>
      <c r="BAP19" s="5"/>
      <c r="BAQ19" s="5"/>
      <c r="BAR19" s="5"/>
      <c r="BAS19" s="5"/>
      <c r="BAT19" s="5"/>
      <c r="BAU19" s="5"/>
      <c r="BAV19" s="5"/>
      <c r="BAW19" s="5"/>
      <c r="BAX19" s="5"/>
      <c r="BAY19" s="5"/>
      <c r="BAZ19" s="5"/>
      <c r="BBA19" s="5"/>
      <c r="BBB19" s="5"/>
      <c r="BBC19" s="5"/>
      <c r="BBD19" s="5"/>
      <c r="BBE19" s="5"/>
      <c r="BBF19" s="5"/>
      <c r="BBG19" s="5"/>
      <c r="BBH19" s="5"/>
      <c r="BBI19" s="5"/>
      <c r="BBJ19" s="5"/>
      <c r="BBK19" s="5"/>
      <c r="BBL19" s="5"/>
      <c r="BBM19" s="5"/>
      <c r="BBN19" s="5"/>
      <c r="BBO19" s="5"/>
      <c r="BBP19" s="5"/>
      <c r="BBQ19" s="5"/>
      <c r="BBR19" s="5"/>
      <c r="BBS19" s="5"/>
      <c r="BBT19" s="5"/>
      <c r="BBU19" s="5"/>
      <c r="BBV19" s="5"/>
      <c r="BBW19" s="5"/>
      <c r="BBX19" s="5"/>
      <c r="BBY19" s="5"/>
      <c r="BBZ19" s="5"/>
      <c r="BCA19" s="5"/>
      <c r="BCB19" s="5"/>
      <c r="BCC19" s="5"/>
      <c r="BCD19" s="5"/>
      <c r="BCE19" s="5"/>
      <c r="BCF19" s="5"/>
      <c r="BCG19" s="5"/>
      <c r="BCH19" s="5"/>
      <c r="BCI19" s="5"/>
      <c r="BCJ19" s="5"/>
      <c r="BCK19" s="5"/>
      <c r="BCL19" s="5"/>
      <c r="BCM19" s="5"/>
      <c r="BCN19" s="5"/>
      <c r="BCO19" s="5"/>
      <c r="BCP19" s="5"/>
      <c r="BCQ19" s="5"/>
      <c r="BCR19" s="5"/>
      <c r="BCS19" s="5"/>
      <c r="BCT19" s="5"/>
      <c r="BCU19" s="5"/>
      <c r="BCV19" s="5"/>
      <c r="BCW19" s="5"/>
      <c r="BCX19" s="5"/>
      <c r="BCY19" s="5"/>
      <c r="BCZ19" s="5"/>
      <c r="BDA19" s="5"/>
      <c r="BDB19" s="5"/>
      <c r="BDC19" s="5"/>
      <c r="BDD19" s="5"/>
      <c r="BDE19" s="5"/>
      <c r="BDF19" s="5"/>
      <c r="BDG19" s="5"/>
      <c r="BDH19" s="5"/>
      <c r="BDI19" s="5"/>
      <c r="BDJ19" s="5"/>
      <c r="BDK19" s="5"/>
      <c r="BDL19" s="5"/>
      <c r="BDM19" s="5"/>
      <c r="BDN19" s="5"/>
      <c r="BDO19" s="5"/>
      <c r="BDP19" s="5"/>
      <c r="BDQ19" s="5"/>
      <c r="BDR19" s="5"/>
      <c r="BDS19" s="5"/>
      <c r="BDT19" s="5"/>
      <c r="BDU19" s="5"/>
      <c r="BDV19" s="5"/>
      <c r="BDW19" s="5"/>
      <c r="BDX19" s="5"/>
      <c r="BDY19" s="5"/>
      <c r="BDZ19" s="5"/>
      <c r="BEA19" s="5"/>
      <c r="BEB19" s="5"/>
      <c r="BEC19" s="5"/>
      <c r="BED19" s="5"/>
      <c r="BEE19" s="5"/>
      <c r="BEF19" s="5"/>
      <c r="BEG19" s="5"/>
      <c r="BEH19" s="5"/>
      <c r="BEI19" s="5"/>
      <c r="BEJ19" s="5"/>
      <c r="BEK19" s="5"/>
      <c r="BEL19" s="5"/>
      <c r="BEM19" s="5"/>
      <c r="BEN19" s="5"/>
      <c r="BEO19" s="5"/>
      <c r="BEP19" s="5"/>
      <c r="BEQ19" s="5"/>
      <c r="BER19" s="5"/>
      <c r="BES19" s="5"/>
      <c r="BET19" s="5"/>
      <c r="BEU19" s="5"/>
      <c r="BEV19" s="5"/>
      <c r="BEW19" s="5"/>
      <c r="BEX19" s="5"/>
      <c r="BEY19" s="5"/>
      <c r="BEZ19" s="5"/>
      <c r="BFA19" s="5"/>
      <c r="BFB19" s="5"/>
      <c r="BFC19" s="5"/>
      <c r="BFD19" s="5"/>
      <c r="BFE19" s="5"/>
      <c r="BFF19" s="5"/>
      <c r="BFG19" s="5"/>
      <c r="BFH19" s="5"/>
      <c r="BFI19" s="5"/>
      <c r="BFJ19" s="5"/>
      <c r="BFK19" s="5"/>
      <c r="BFL19" s="5"/>
      <c r="BFM19" s="5"/>
      <c r="BFN19" s="5"/>
      <c r="BFO19" s="5"/>
      <c r="BFP19" s="5"/>
      <c r="BFQ19" s="5"/>
      <c r="BFR19" s="5"/>
      <c r="BFS19" s="5"/>
      <c r="BFT19" s="5"/>
      <c r="BFU19" s="5"/>
      <c r="BFV19" s="5"/>
      <c r="BFW19" s="5"/>
      <c r="BFX19" s="5"/>
      <c r="BFY19" s="5"/>
      <c r="BFZ19" s="5"/>
      <c r="BGA19" s="5"/>
      <c r="BGB19" s="5"/>
      <c r="BGC19" s="5"/>
      <c r="BGD19" s="5"/>
      <c r="BGE19" s="5"/>
      <c r="BGF19" s="5"/>
      <c r="BGG19" s="5"/>
      <c r="BGH19" s="5"/>
      <c r="BGI19" s="5"/>
      <c r="BGJ19" s="5"/>
      <c r="BGK19" s="5"/>
      <c r="BGL19" s="5"/>
      <c r="BGM19" s="5"/>
      <c r="BGN19" s="5"/>
      <c r="BGO19" s="5"/>
      <c r="BGP19" s="5"/>
      <c r="BGQ19" s="5"/>
      <c r="BGR19" s="5"/>
      <c r="BGS19" s="5"/>
      <c r="BGT19" s="5"/>
      <c r="BGU19" s="5"/>
      <c r="BGV19" s="5"/>
      <c r="BGW19" s="5"/>
      <c r="BGX19" s="5"/>
      <c r="BGY19" s="5"/>
      <c r="BGZ19" s="5"/>
      <c r="BHA19" s="5"/>
      <c r="BHB19" s="5"/>
      <c r="BHC19" s="5"/>
      <c r="BHD19" s="5"/>
      <c r="BHE19" s="5"/>
      <c r="BHF19" s="5"/>
      <c r="BHG19" s="5"/>
      <c r="BHH19" s="5"/>
      <c r="BHI19" s="5"/>
      <c r="BHJ19" s="5"/>
      <c r="BHK19" s="5"/>
      <c r="BHL19" s="5"/>
      <c r="BHM19" s="5"/>
      <c r="BHN19" s="5"/>
      <c r="BHO19" s="5"/>
      <c r="BHP19" s="5"/>
      <c r="BHQ19" s="5"/>
      <c r="BHR19" s="5"/>
      <c r="BHS19" s="5"/>
      <c r="BHT19" s="5"/>
      <c r="BHU19" s="5"/>
      <c r="BHV19" s="5"/>
      <c r="BHW19" s="5"/>
      <c r="BHX19" s="5"/>
      <c r="BHY19" s="5"/>
      <c r="BHZ19" s="5"/>
      <c r="BIA19" s="5"/>
      <c r="BIB19" s="5"/>
      <c r="BIC19" s="5"/>
      <c r="BID19" s="5"/>
      <c r="BIE19" s="5"/>
      <c r="BIF19" s="5"/>
      <c r="BIG19" s="5"/>
      <c r="BIH19" s="5"/>
      <c r="BII19" s="5"/>
      <c r="BIJ19" s="5"/>
      <c r="BIK19" s="5"/>
      <c r="BIL19" s="5"/>
      <c r="BIM19" s="5"/>
      <c r="BIN19" s="5"/>
      <c r="BIO19" s="5"/>
      <c r="BIP19" s="5"/>
      <c r="BIQ19" s="5"/>
      <c r="BIR19" s="5"/>
      <c r="BIS19" s="5"/>
      <c r="BIT19" s="5"/>
      <c r="BIU19" s="5"/>
      <c r="BIV19" s="5"/>
      <c r="BIW19" s="5"/>
      <c r="BIX19" s="5"/>
      <c r="BIY19" s="5"/>
      <c r="BIZ19" s="5"/>
      <c r="BJA19" s="5"/>
      <c r="BJB19" s="5"/>
      <c r="BJC19" s="5"/>
      <c r="BJD19" s="5"/>
      <c r="BJE19" s="5"/>
      <c r="BJF19" s="5"/>
      <c r="BJG19" s="5"/>
      <c r="BJH19" s="5"/>
      <c r="BJI19" s="5"/>
      <c r="BJJ19" s="5"/>
      <c r="BJK19" s="5"/>
      <c r="BJL19" s="5"/>
      <c r="BJM19" s="5"/>
      <c r="BJN19" s="5"/>
      <c r="BJO19" s="5"/>
      <c r="BJP19" s="5"/>
      <c r="BJQ19" s="5"/>
      <c r="BJR19" s="5"/>
      <c r="BJS19" s="5"/>
      <c r="BJT19" s="5"/>
      <c r="BJU19" s="5"/>
      <c r="BJV19" s="5"/>
      <c r="BJW19" s="5"/>
      <c r="BJX19" s="5"/>
      <c r="BJY19" s="5"/>
      <c r="BJZ19" s="5"/>
      <c r="BKA19" s="5"/>
      <c r="BKB19" s="5"/>
      <c r="BKC19" s="5"/>
      <c r="BKD19" s="5"/>
      <c r="BKE19" s="5"/>
      <c r="BKF19" s="5"/>
      <c r="BKG19" s="5"/>
      <c r="BKH19" s="5"/>
      <c r="BKI19" s="5"/>
      <c r="BKJ19" s="5"/>
      <c r="BKK19" s="5"/>
      <c r="BKL19" s="5"/>
      <c r="BKM19" s="5"/>
      <c r="BKN19" s="5"/>
      <c r="BKO19" s="5"/>
      <c r="BKP19" s="5"/>
      <c r="BKQ19" s="5"/>
      <c r="BKR19" s="5"/>
      <c r="BKS19" s="5"/>
      <c r="BKT19" s="5"/>
      <c r="BKU19" s="5"/>
      <c r="BKV19" s="5"/>
      <c r="BKW19" s="5"/>
      <c r="BKX19" s="5"/>
      <c r="BKY19" s="5"/>
      <c r="BKZ19" s="5"/>
      <c r="BLA19" s="5"/>
      <c r="BLB19" s="5"/>
      <c r="BLC19" s="5"/>
      <c r="BLD19" s="5"/>
      <c r="BLE19" s="5"/>
      <c r="BLF19" s="5"/>
      <c r="BLG19" s="5"/>
      <c r="BLH19" s="5"/>
      <c r="BLI19" s="5"/>
      <c r="BLJ19" s="5"/>
      <c r="BLK19" s="5"/>
      <c r="BLL19" s="5"/>
      <c r="BLM19" s="5"/>
      <c r="BLN19" s="5"/>
      <c r="BLO19" s="5"/>
      <c r="BLP19" s="5"/>
      <c r="BLQ19" s="5"/>
      <c r="BLR19" s="5"/>
      <c r="BLS19" s="5"/>
      <c r="BLT19" s="5"/>
      <c r="BLU19" s="5"/>
      <c r="BLV19" s="5"/>
      <c r="BLW19" s="5"/>
      <c r="BLX19" s="5"/>
      <c r="BLY19" s="5"/>
      <c r="BLZ19" s="5"/>
      <c r="BMA19" s="5"/>
      <c r="BMB19" s="5"/>
      <c r="BMC19" s="5"/>
      <c r="BMD19" s="5"/>
      <c r="BME19" s="5"/>
      <c r="BMF19" s="5"/>
      <c r="BMG19" s="5"/>
      <c r="BMH19" s="5"/>
      <c r="BMI19" s="5"/>
      <c r="BMJ19" s="5"/>
      <c r="BMK19" s="5"/>
      <c r="BML19" s="5"/>
      <c r="BMM19" s="5"/>
      <c r="BMN19" s="5"/>
      <c r="BMO19" s="5"/>
      <c r="BMP19" s="5"/>
      <c r="BMQ19" s="5"/>
      <c r="BMR19" s="5"/>
      <c r="BMS19" s="5"/>
      <c r="BMT19" s="5"/>
      <c r="BMU19" s="5"/>
      <c r="BMV19" s="5"/>
      <c r="BMW19" s="5"/>
      <c r="BMX19" s="5"/>
      <c r="BMY19" s="5"/>
      <c r="BMZ19" s="5"/>
      <c r="BNA19" s="5"/>
      <c r="BNB19" s="5"/>
      <c r="BNC19" s="5"/>
      <c r="BND19" s="5"/>
      <c r="BNE19" s="5"/>
      <c r="BNF19" s="5"/>
      <c r="BNG19" s="5"/>
      <c r="BNH19" s="5"/>
      <c r="BNI19" s="5"/>
      <c r="BNJ19" s="5"/>
      <c r="BNK19" s="5"/>
      <c r="BNL19" s="5"/>
      <c r="BNM19" s="5"/>
      <c r="BNN19" s="5"/>
      <c r="BNO19" s="5"/>
      <c r="BNP19" s="5"/>
      <c r="BNQ19" s="5"/>
      <c r="BNR19" s="5"/>
      <c r="BNS19" s="5"/>
      <c r="BNT19" s="5"/>
      <c r="BNU19" s="5"/>
      <c r="BNV19" s="5"/>
      <c r="BNW19" s="5"/>
      <c r="BNX19" s="5"/>
      <c r="BNY19" s="5"/>
      <c r="BNZ19" s="5"/>
      <c r="BOA19" s="5"/>
      <c r="BOB19" s="5"/>
      <c r="BOC19" s="5"/>
      <c r="BOD19" s="5"/>
      <c r="BOE19" s="5"/>
      <c r="BOF19" s="5"/>
      <c r="BOG19" s="5"/>
      <c r="BOH19" s="5"/>
      <c r="BOI19" s="5"/>
      <c r="BOJ19" s="5"/>
      <c r="BOK19" s="5"/>
      <c r="BOL19" s="5"/>
      <c r="BOM19" s="5"/>
      <c r="BON19" s="5"/>
      <c r="BOO19" s="5"/>
      <c r="BOP19" s="5"/>
      <c r="BOQ19" s="5"/>
      <c r="BOR19" s="5"/>
      <c r="BOS19" s="5"/>
      <c r="BOT19" s="5"/>
      <c r="BOU19" s="5"/>
      <c r="BOV19" s="5"/>
      <c r="BOW19" s="5"/>
      <c r="BOX19" s="5"/>
      <c r="BOY19" s="5"/>
      <c r="BOZ19" s="5"/>
      <c r="BPA19" s="5"/>
      <c r="BPB19" s="5"/>
      <c r="BPC19" s="5"/>
      <c r="BPD19" s="5"/>
      <c r="BPE19" s="5"/>
      <c r="BPF19" s="5"/>
      <c r="BPG19" s="5"/>
      <c r="BPH19" s="5"/>
      <c r="BPI19" s="5"/>
      <c r="BPJ19" s="5"/>
      <c r="BPK19" s="5"/>
      <c r="BPL19" s="5"/>
      <c r="BPM19" s="5"/>
      <c r="BPN19" s="5"/>
      <c r="BPO19" s="5"/>
      <c r="BPP19" s="5"/>
      <c r="BPQ19" s="5"/>
      <c r="BPR19" s="5"/>
      <c r="BPS19" s="5"/>
      <c r="BPT19" s="5"/>
      <c r="BPU19" s="5"/>
      <c r="BPV19" s="5"/>
      <c r="BPW19" s="5"/>
      <c r="BPX19" s="5"/>
      <c r="BPY19" s="5"/>
      <c r="BPZ19" s="5"/>
      <c r="BQA19" s="5"/>
      <c r="BQB19" s="5"/>
      <c r="BQC19" s="5"/>
      <c r="BQD19" s="5"/>
      <c r="BQE19" s="5"/>
      <c r="BQF19" s="5"/>
      <c r="BQG19" s="5"/>
      <c r="BQH19" s="5"/>
      <c r="BQI19" s="5"/>
      <c r="BQJ19" s="5"/>
      <c r="BQK19" s="5"/>
      <c r="BQL19" s="5"/>
      <c r="BQM19" s="5"/>
      <c r="BQN19" s="5"/>
      <c r="BQO19" s="5"/>
      <c r="BQP19" s="5"/>
      <c r="BQQ19" s="5"/>
      <c r="BQR19" s="5"/>
      <c r="BQS19" s="5"/>
      <c r="BQT19" s="5"/>
      <c r="BQU19" s="5"/>
      <c r="BQV19" s="5"/>
      <c r="BQW19" s="5"/>
      <c r="BQX19" s="5"/>
      <c r="BQY19" s="5"/>
      <c r="BQZ19" s="5"/>
      <c r="BRA19" s="5"/>
      <c r="BRB19" s="5"/>
      <c r="BRC19" s="5"/>
      <c r="BRD19" s="5"/>
      <c r="BRE19" s="5"/>
      <c r="BRF19" s="5"/>
      <c r="BRG19" s="5"/>
      <c r="BRH19" s="5"/>
      <c r="BRI19" s="5"/>
      <c r="BRJ19" s="5"/>
      <c r="BRK19" s="5"/>
      <c r="BRL19" s="5"/>
      <c r="BRM19" s="5"/>
      <c r="BRN19" s="5"/>
      <c r="BRO19" s="5"/>
      <c r="BRP19" s="5"/>
      <c r="BRQ19" s="5"/>
      <c r="BRR19" s="5"/>
      <c r="BRS19" s="5"/>
      <c r="BRT19" s="5"/>
      <c r="BRU19" s="5"/>
      <c r="BRV19" s="5"/>
      <c r="BRW19" s="5"/>
      <c r="BRX19" s="5"/>
      <c r="BRY19" s="5"/>
      <c r="BRZ19" s="5"/>
      <c r="BSA19" s="5"/>
      <c r="BSB19" s="5"/>
      <c r="BSC19" s="5"/>
      <c r="BSD19" s="5"/>
      <c r="BSE19" s="5"/>
      <c r="BSF19" s="5"/>
      <c r="BSG19" s="5"/>
      <c r="BSH19" s="5"/>
      <c r="BSI19" s="5"/>
      <c r="BSJ19" s="5"/>
      <c r="BSK19" s="5"/>
      <c r="BSL19" s="5"/>
      <c r="BSM19" s="5"/>
      <c r="BSN19" s="5"/>
      <c r="BSO19" s="5"/>
      <c r="BSP19" s="5"/>
      <c r="BSQ19" s="5"/>
      <c r="BSR19" s="5"/>
      <c r="BSS19" s="5"/>
      <c r="BST19" s="5"/>
      <c r="BSU19" s="5"/>
      <c r="BSV19" s="5"/>
      <c r="BSW19" s="5"/>
      <c r="BSX19" s="5"/>
      <c r="BSY19" s="5"/>
      <c r="BSZ19" s="5"/>
      <c r="BTA19" s="5"/>
      <c r="BTB19" s="5"/>
      <c r="BTC19" s="5"/>
      <c r="BTD19" s="5"/>
      <c r="BTE19" s="5"/>
      <c r="BTF19" s="5"/>
      <c r="BTG19" s="5"/>
      <c r="BTH19" s="5"/>
      <c r="BTI19" s="5"/>
      <c r="BTJ19" s="5"/>
      <c r="BTK19" s="5"/>
      <c r="BTL19" s="5"/>
      <c r="BTM19" s="5"/>
      <c r="BTN19" s="5"/>
      <c r="BTO19" s="5"/>
      <c r="BTP19" s="5"/>
      <c r="BTQ19" s="5"/>
      <c r="BTR19" s="5"/>
      <c r="BTS19" s="5"/>
      <c r="BTT19" s="5"/>
      <c r="BTU19" s="5"/>
      <c r="BTV19" s="5"/>
      <c r="BTW19" s="5"/>
      <c r="BTX19" s="5"/>
      <c r="BTY19" s="5"/>
      <c r="BTZ19" s="5"/>
      <c r="BUA19" s="5"/>
      <c r="BUB19" s="5"/>
      <c r="BUC19" s="5"/>
      <c r="BUD19" s="5"/>
      <c r="BUE19" s="5"/>
      <c r="BUF19" s="5"/>
      <c r="BUG19" s="5"/>
      <c r="BUH19" s="5"/>
      <c r="BUI19" s="5"/>
      <c r="BUJ19" s="5"/>
      <c r="BUK19" s="5"/>
      <c r="BUL19" s="5"/>
      <c r="BUM19" s="5"/>
      <c r="BUN19" s="5"/>
      <c r="BUO19" s="5"/>
      <c r="BUP19" s="5"/>
      <c r="BUQ19" s="5"/>
      <c r="BUR19" s="5"/>
      <c r="BUS19" s="5"/>
      <c r="BUT19" s="5"/>
      <c r="BUU19" s="5"/>
      <c r="BUV19" s="5"/>
      <c r="BUW19" s="5"/>
      <c r="BUX19" s="5"/>
      <c r="BUY19" s="5"/>
      <c r="BUZ19" s="5"/>
      <c r="BVA19" s="5"/>
      <c r="BVB19" s="5"/>
      <c r="BVC19" s="5"/>
      <c r="BVD19" s="5"/>
      <c r="BVE19" s="5"/>
      <c r="BVF19" s="5"/>
      <c r="BVG19" s="5"/>
      <c r="BVH19" s="5"/>
      <c r="BVI19" s="5"/>
      <c r="BVJ19" s="5"/>
      <c r="BVK19" s="5"/>
      <c r="BVL19" s="5"/>
      <c r="BVM19" s="5"/>
      <c r="BVN19" s="5"/>
      <c r="BVO19" s="5"/>
      <c r="BVP19" s="5"/>
    </row>
    <row r="20" spans="1:1940" hidden="1" outlineLevel="1" x14ac:dyDescent="0.35">
      <c r="D20" s="82"/>
      <c r="E20" s="57" t="str">
        <f xml:space="preserve"> _xll.EPMOlapMemberO(E$11,"[VERSIO].[PARENTH1].[V_TOT]","V_TOT - Toteumaversio","","000")</f>
        <v>V_TOT</v>
      </c>
      <c r="F20" s="57" t="str">
        <f xml:space="preserve"> _xll.EPMOlapMemberO(F$11,"[VERSIO].[PARENTH1].[V_TOT]","V_TOT - Toteumaversio","","000")</f>
        <v>V_TOT</v>
      </c>
      <c r="G20" s="57" t="str">
        <f xml:space="preserve"> _xll.EPMOlapMemberO(G$11,"[VERSIO].[PARENTH1].[V_TOT]","V_TOT - Toteumaversio","","000")</f>
        <v>V_TOT</v>
      </c>
      <c r="H20" s="57" t="str">
        <f xml:space="preserve"> _xll.EPMOlapMemberO(H$11,"[VERSIO].[PARENTH1].[V_TOT]","V_TOT - Toteumaversio","","000")</f>
        <v>V_TOT</v>
      </c>
      <c r="I20" s="57" t="str">
        <f xml:space="preserve"> _xll.EPMOlapMemberO(I$11,"[VERSIO].[PARENTH1].[V_TOT]","V_TOT - Toteumaversio","","000")</f>
        <v>V_TOT</v>
      </c>
      <c r="J20" s="57" t="str">
        <f xml:space="preserve"> _xll.EPMOlapMemberO(J$11,"[VERSIO].[PARENTH1].[V_TOT]","V_TOT - Toteumaversio","","000")</f>
        <v>V_TOT</v>
      </c>
      <c r="K20" s="57" t="str">
        <f xml:space="preserve"> _xll.EPMOlapMemberO(K11,"[VERSIO].[PARENTH1].[ENN_V]","ENN_V - Viimeisin ennuste","","000")</f>
        <v>ENN_V</v>
      </c>
      <c r="L20" s="57" t="str">
        <f xml:space="preserve"> _xll.EPMOlapMemberO(K11,"[VERSIO].[PARENTH1].[ENN_V]","ENN_V - Viimeisin ennuste","","000")</f>
        <v>ENN_V</v>
      </c>
      <c r="M20" s="57" t="str">
        <f xml:space="preserve"> _xll.EPMOlapMemberO(M11,"[VERSIO].[PARENTH1].[ENN_V]","ENN_V - Viimeisin ennuste","","000")</f>
        <v>ENN_V</v>
      </c>
      <c r="N20" s="57" t="str">
        <f xml:space="preserve"> _xll.EPMOlapMemberO(M11,"[VERSIO].[PARENTH1].[ENN_V]","ENN_V - Viimeisin ennuste","","000")</f>
        <v>ENN_V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  <c r="SN20" s="5"/>
      <c r="SO20" s="5"/>
      <c r="SP20" s="5"/>
      <c r="SQ20" s="5"/>
      <c r="SR20" s="5"/>
      <c r="SS20" s="5"/>
      <c r="ST20" s="5"/>
      <c r="SU20" s="5"/>
      <c r="SV20" s="5"/>
      <c r="SW20" s="5"/>
      <c r="SX20" s="5"/>
      <c r="SY20" s="5"/>
      <c r="SZ20" s="5"/>
      <c r="TA20" s="5"/>
      <c r="TB20" s="5"/>
      <c r="TC20" s="5"/>
      <c r="TD20" s="5"/>
      <c r="TE20" s="5"/>
      <c r="TF20" s="5"/>
      <c r="TG20" s="5"/>
      <c r="TH20" s="5"/>
      <c r="TI20" s="5"/>
      <c r="TJ20" s="5"/>
      <c r="TK20" s="5"/>
      <c r="TL20" s="5"/>
      <c r="TM20" s="5"/>
      <c r="TN20" s="5"/>
      <c r="TO20" s="5"/>
      <c r="TP20" s="5"/>
      <c r="TQ20" s="5"/>
      <c r="TR20" s="5"/>
      <c r="TS20" s="5"/>
      <c r="TT20" s="5"/>
      <c r="TU20" s="5"/>
      <c r="TV20" s="5"/>
      <c r="TW20" s="5"/>
      <c r="TX20" s="5"/>
      <c r="TY20" s="5"/>
      <c r="TZ20" s="5"/>
      <c r="UA20" s="5"/>
      <c r="UB20" s="5"/>
      <c r="UC20" s="5"/>
      <c r="UD20" s="5"/>
      <c r="UE20" s="5"/>
      <c r="UF20" s="5"/>
      <c r="UG20" s="5"/>
      <c r="UH20" s="5"/>
      <c r="UI20" s="5"/>
      <c r="UJ20" s="5"/>
      <c r="UK20" s="5"/>
      <c r="UL20" s="5"/>
      <c r="UM20" s="5"/>
      <c r="UN20" s="5"/>
      <c r="UO20" s="5"/>
      <c r="UP20" s="5"/>
      <c r="UQ20" s="5"/>
      <c r="UR20" s="5"/>
      <c r="US20" s="5"/>
      <c r="UT20" s="5"/>
      <c r="UU20" s="5"/>
      <c r="UV20" s="5"/>
      <c r="UW20" s="5"/>
      <c r="UX20" s="5"/>
      <c r="UY20" s="5"/>
      <c r="UZ20" s="5"/>
      <c r="VA20" s="5"/>
      <c r="VB20" s="5"/>
      <c r="VC20" s="5"/>
      <c r="VD20" s="5"/>
      <c r="VE20" s="5"/>
      <c r="VF20" s="5"/>
      <c r="VG20" s="5"/>
      <c r="VH20" s="5"/>
      <c r="VI20" s="5"/>
      <c r="VJ20" s="5"/>
      <c r="VK20" s="5"/>
      <c r="VL20" s="5"/>
      <c r="VM20" s="5"/>
      <c r="VN20" s="5"/>
      <c r="VO20" s="5"/>
      <c r="VP20" s="5"/>
      <c r="VQ20" s="5"/>
      <c r="VR20" s="5"/>
      <c r="VS20" s="5"/>
      <c r="VT20" s="5"/>
      <c r="VU20" s="5"/>
      <c r="VV20" s="5"/>
      <c r="VW20" s="5"/>
      <c r="VX20" s="5"/>
      <c r="VY20" s="5"/>
      <c r="VZ20" s="5"/>
      <c r="WA20" s="5"/>
      <c r="WB20" s="5"/>
      <c r="WC20" s="5"/>
      <c r="WD20" s="5"/>
      <c r="WE20" s="5"/>
      <c r="WF20" s="5"/>
      <c r="WG20" s="5"/>
      <c r="WH20" s="5"/>
      <c r="WI20" s="5"/>
      <c r="WJ20" s="5"/>
      <c r="WK20" s="5"/>
      <c r="WL20" s="5"/>
      <c r="WM20" s="5"/>
      <c r="WN20" s="5"/>
      <c r="WO20" s="5"/>
      <c r="WP20" s="5"/>
      <c r="WQ20" s="5"/>
      <c r="WR20" s="5"/>
      <c r="WS20" s="5"/>
      <c r="WT20" s="5"/>
      <c r="WU20" s="5"/>
      <c r="WV20" s="5"/>
      <c r="WW20" s="5"/>
      <c r="WX20" s="5"/>
      <c r="WY20" s="5"/>
      <c r="WZ20" s="5"/>
      <c r="XA20" s="5"/>
      <c r="XB20" s="5"/>
      <c r="XC20" s="5"/>
      <c r="XD20" s="5"/>
      <c r="XE20" s="5"/>
      <c r="XF20" s="5"/>
      <c r="XG20" s="5"/>
      <c r="XH20" s="5"/>
      <c r="XI20" s="5"/>
      <c r="XJ20" s="5"/>
      <c r="XK20" s="5"/>
      <c r="XL20" s="5"/>
      <c r="XM20" s="5"/>
      <c r="XN20" s="5"/>
      <c r="XO20" s="5"/>
      <c r="XP20" s="5"/>
      <c r="XQ20" s="5"/>
      <c r="XR20" s="5"/>
      <c r="XS20" s="5"/>
      <c r="XT20" s="5"/>
      <c r="XU20" s="5"/>
      <c r="XV20" s="5"/>
      <c r="XW20" s="5"/>
      <c r="XX20" s="5"/>
      <c r="XY20" s="5"/>
      <c r="XZ20" s="5"/>
      <c r="YA20" s="5"/>
      <c r="YB20" s="5"/>
      <c r="YC20" s="5"/>
      <c r="YD20" s="5"/>
      <c r="YE20" s="5"/>
      <c r="YF20" s="5"/>
      <c r="YG20" s="5"/>
      <c r="YH20" s="5"/>
      <c r="YI20" s="5"/>
      <c r="YJ20" s="5"/>
      <c r="YK20" s="5"/>
      <c r="YL20" s="5"/>
      <c r="YM20" s="5"/>
      <c r="YN20" s="5"/>
      <c r="YO20" s="5"/>
      <c r="YP20" s="5"/>
      <c r="YQ20" s="5"/>
      <c r="YR20" s="5"/>
      <c r="YS20" s="5"/>
      <c r="YT20" s="5"/>
      <c r="YU20" s="5"/>
      <c r="YV20" s="5"/>
      <c r="YW20" s="5"/>
      <c r="YX20" s="5"/>
      <c r="YY20" s="5"/>
      <c r="YZ20" s="5"/>
      <c r="ZA20" s="5"/>
      <c r="ZB20" s="5"/>
      <c r="ZC20" s="5"/>
      <c r="ZD20" s="5"/>
      <c r="ZE20" s="5"/>
      <c r="ZF20" s="5"/>
      <c r="ZG20" s="5"/>
      <c r="ZH20" s="5"/>
      <c r="ZI20" s="5"/>
      <c r="ZJ20" s="5"/>
      <c r="ZK20" s="5"/>
      <c r="ZL20" s="5"/>
      <c r="ZM20" s="5"/>
      <c r="ZN20" s="5"/>
      <c r="ZO20" s="5"/>
      <c r="ZP20" s="5"/>
      <c r="ZQ20" s="5"/>
      <c r="ZR20" s="5"/>
      <c r="ZS20" s="5"/>
      <c r="ZT20" s="5"/>
      <c r="ZU20" s="5"/>
      <c r="ZV20" s="5"/>
      <c r="ZW20" s="5"/>
      <c r="ZX20" s="5"/>
      <c r="ZY20" s="5"/>
      <c r="ZZ20" s="5"/>
      <c r="AAA20" s="5"/>
      <c r="AAB20" s="5"/>
      <c r="AAC20" s="5"/>
      <c r="AAD20" s="5"/>
      <c r="AAE20" s="5"/>
      <c r="AAF20" s="5"/>
      <c r="AAG20" s="5"/>
      <c r="AAH20" s="5"/>
      <c r="AAI20" s="5"/>
      <c r="AAJ20" s="5"/>
      <c r="AAK20" s="5"/>
      <c r="AAL20" s="5"/>
      <c r="AAM20" s="5"/>
      <c r="AAN20" s="5"/>
      <c r="AAO20" s="5"/>
      <c r="AAP20" s="5"/>
      <c r="AAQ20" s="5"/>
      <c r="AAR20" s="5"/>
      <c r="AAS20" s="5"/>
      <c r="AAT20" s="5"/>
      <c r="AAU20" s="5"/>
      <c r="AAV20" s="5"/>
      <c r="AAW20" s="5"/>
      <c r="AAX20" s="5"/>
      <c r="AAY20" s="5"/>
      <c r="AAZ20" s="5"/>
      <c r="ABA20" s="5"/>
      <c r="ABB20" s="5"/>
      <c r="ABC20" s="5"/>
      <c r="ABD20" s="5"/>
      <c r="ABE20" s="5"/>
      <c r="ABF20" s="5"/>
      <c r="ABG20" s="5"/>
      <c r="ABH20" s="5"/>
      <c r="ABI20" s="5"/>
      <c r="ABJ20" s="5"/>
      <c r="ABK20" s="5"/>
      <c r="ABL20" s="5"/>
      <c r="ABM20" s="5"/>
      <c r="ABN20" s="5"/>
      <c r="ABO20" s="5"/>
      <c r="ABP20" s="5"/>
      <c r="ABQ20" s="5"/>
      <c r="ABR20" s="5"/>
      <c r="ABS20" s="5"/>
      <c r="ABT20" s="5"/>
      <c r="ABU20" s="5"/>
      <c r="ABV20" s="5"/>
      <c r="ABW20" s="5"/>
      <c r="ABX20" s="5"/>
      <c r="ABY20" s="5"/>
      <c r="ABZ20" s="5"/>
      <c r="ACA20" s="5"/>
      <c r="ACB20" s="5"/>
      <c r="ACC20" s="5"/>
      <c r="ACD20" s="5"/>
      <c r="ACE20" s="5"/>
      <c r="ACF20" s="5"/>
      <c r="ACG20" s="5"/>
      <c r="ACH20" s="5"/>
      <c r="ACI20" s="5"/>
      <c r="ACJ20" s="5"/>
      <c r="ACK20" s="5"/>
      <c r="ACL20" s="5"/>
      <c r="ACM20" s="5"/>
      <c r="ACN20" s="5"/>
      <c r="ACO20" s="5"/>
      <c r="ACP20" s="5"/>
      <c r="ACQ20" s="5"/>
      <c r="ACR20" s="5"/>
      <c r="ACS20" s="5"/>
      <c r="ACT20" s="5"/>
      <c r="ACU20" s="5"/>
      <c r="ACV20" s="5"/>
      <c r="ACW20" s="5"/>
      <c r="ACX20" s="5"/>
      <c r="ACY20" s="5"/>
      <c r="ACZ20" s="5"/>
      <c r="ADA20" s="5"/>
      <c r="ADB20" s="5"/>
      <c r="ADC20" s="5"/>
      <c r="ADD20" s="5"/>
      <c r="ADE20" s="5"/>
      <c r="ADF20" s="5"/>
      <c r="ADG20" s="5"/>
      <c r="ADH20" s="5"/>
      <c r="ADI20" s="5"/>
      <c r="ADJ20" s="5"/>
      <c r="ADK20" s="5"/>
      <c r="ADL20" s="5"/>
      <c r="ADM20" s="5"/>
      <c r="ADN20" s="5"/>
      <c r="ADO20" s="5"/>
      <c r="ADP20" s="5"/>
      <c r="ADQ20" s="5"/>
      <c r="ADR20" s="5"/>
      <c r="ADS20" s="5"/>
      <c r="ADT20" s="5"/>
      <c r="ADU20" s="5"/>
      <c r="ADV20" s="5"/>
      <c r="ADW20" s="5"/>
      <c r="ADX20" s="5"/>
      <c r="ADY20" s="5"/>
      <c r="ADZ20" s="5"/>
      <c r="AEA20" s="5"/>
      <c r="AEB20" s="5"/>
      <c r="AEC20" s="5"/>
      <c r="AED20" s="5"/>
      <c r="AEE20" s="5"/>
      <c r="AEF20" s="5"/>
      <c r="AEG20" s="5"/>
      <c r="AEH20" s="5"/>
      <c r="AEI20" s="5"/>
      <c r="AEJ20" s="5"/>
      <c r="AEK20" s="5"/>
      <c r="AEL20" s="5"/>
      <c r="AEM20" s="5"/>
      <c r="AEN20" s="5"/>
      <c r="AEO20" s="5"/>
      <c r="AEP20" s="5"/>
      <c r="AEQ20" s="5"/>
      <c r="AER20" s="5"/>
      <c r="AES20" s="5"/>
      <c r="AET20" s="5"/>
      <c r="AEU20" s="5"/>
      <c r="AEV20" s="5"/>
      <c r="AEW20" s="5"/>
      <c r="AEX20" s="5"/>
      <c r="AEY20" s="5"/>
      <c r="AEZ20" s="5"/>
      <c r="AFA20" s="5"/>
      <c r="AFB20" s="5"/>
      <c r="AFC20" s="5"/>
      <c r="AFD20" s="5"/>
      <c r="AFE20" s="5"/>
      <c r="AFF20" s="5"/>
      <c r="AFG20" s="5"/>
      <c r="AFH20" s="5"/>
      <c r="AFI20" s="5"/>
      <c r="AFJ20" s="5"/>
      <c r="AFK20" s="5"/>
      <c r="AFL20" s="5"/>
      <c r="AFM20" s="5"/>
      <c r="AFN20" s="5"/>
      <c r="AFO20" s="5"/>
      <c r="AFP20" s="5"/>
      <c r="AFQ20" s="5"/>
      <c r="AFR20" s="5"/>
      <c r="AFS20" s="5"/>
      <c r="AFT20" s="5"/>
      <c r="AFU20" s="5"/>
      <c r="AFV20" s="5"/>
      <c r="AFW20" s="5"/>
      <c r="AFX20" s="5"/>
      <c r="AFY20" s="5"/>
      <c r="AFZ20" s="5"/>
      <c r="AGA20" s="5"/>
      <c r="AGB20" s="5"/>
      <c r="AGC20" s="5"/>
      <c r="AGD20" s="5"/>
      <c r="AGE20" s="5"/>
      <c r="AGF20" s="5"/>
      <c r="AGG20" s="5"/>
      <c r="AGH20" s="5"/>
      <c r="AGI20" s="5"/>
      <c r="AGJ20" s="5"/>
      <c r="AGK20" s="5"/>
      <c r="AGL20" s="5"/>
      <c r="AGM20" s="5"/>
      <c r="AGN20" s="5"/>
      <c r="AGO20" s="5"/>
      <c r="AGP20" s="5"/>
      <c r="AGQ20" s="5"/>
      <c r="AGR20" s="5"/>
      <c r="AGS20" s="5"/>
      <c r="AGT20" s="5"/>
      <c r="AGU20" s="5"/>
      <c r="AGV20" s="5"/>
      <c r="AGW20" s="5"/>
      <c r="AGX20" s="5"/>
      <c r="AGY20" s="5"/>
      <c r="AGZ20" s="5"/>
      <c r="AHA20" s="5"/>
      <c r="AHB20" s="5"/>
      <c r="AHC20" s="5"/>
      <c r="AHD20" s="5"/>
      <c r="AHE20" s="5"/>
      <c r="AHF20" s="5"/>
      <c r="AHG20" s="5"/>
      <c r="AHH20" s="5"/>
      <c r="AHI20" s="5"/>
      <c r="AHJ20" s="5"/>
      <c r="AHK20" s="5"/>
      <c r="AHL20" s="5"/>
      <c r="AHM20" s="5"/>
      <c r="AHN20" s="5"/>
      <c r="AHO20" s="5"/>
      <c r="AHP20" s="5"/>
      <c r="AHQ20" s="5"/>
      <c r="AHR20" s="5"/>
      <c r="AHS20" s="5"/>
      <c r="AHT20" s="5"/>
      <c r="AHU20" s="5"/>
      <c r="AHV20" s="5"/>
      <c r="AHW20" s="5"/>
      <c r="AHX20" s="5"/>
      <c r="AHY20" s="5"/>
      <c r="AHZ20" s="5"/>
      <c r="AIA20" s="5"/>
      <c r="AIB20" s="5"/>
      <c r="AIC20" s="5"/>
      <c r="AID20" s="5"/>
      <c r="AIE20" s="5"/>
      <c r="AIF20" s="5"/>
      <c r="AIG20" s="5"/>
      <c r="AIH20" s="5"/>
      <c r="AII20" s="5"/>
      <c r="AIJ20" s="5"/>
      <c r="AIK20" s="5"/>
      <c r="AIL20" s="5"/>
      <c r="AIM20" s="5"/>
      <c r="AIN20" s="5"/>
      <c r="AIO20" s="5"/>
      <c r="AIP20" s="5"/>
      <c r="AIQ20" s="5"/>
      <c r="AIR20" s="5"/>
      <c r="AIS20" s="5"/>
      <c r="AIT20" s="5"/>
      <c r="AIU20" s="5"/>
      <c r="AIV20" s="5"/>
      <c r="AIW20" s="5"/>
      <c r="AIX20" s="5"/>
      <c r="AIY20" s="5"/>
      <c r="AIZ20" s="5"/>
      <c r="AJA20" s="5"/>
      <c r="AJB20" s="5"/>
      <c r="AJC20" s="5"/>
      <c r="AJD20" s="5"/>
      <c r="AJE20" s="5"/>
      <c r="AJF20" s="5"/>
      <c r="AJG20" s="5"/>
      <c r="AJH20" s="5"/>
      <c r="AJI20" s="5"/>
      <c r="AJJ20" s="5"/>
      <c r="AJK20" s="5"/>
      <c r="AJL20" s="5"/>
      <c r="AJM20" s="5"/>
      <c r="AJN20" s="5"/>
      <c r="AJO20" s="5"/>
      <c r="AJP20" s="5"/>
      <c r="AJQ20" s="5"/>
      <c r="AJR20" s="5"/>
      <c r="AJS20" s="5"/>
      <c r="AJT20" s="5"/>
      <c r="AJU20" s="5"/>
      <c r="AJV20" s="5"/>
      <c r="AJW20" s="5"/>
      <c r="AJX20" s="5"/>
      <c r="AJY20" s="5"/>
      <c r="AJZ20" s="5"/>
      <c r="AKA20" s="5"/>
      <c r="AKB20" s="5"/>
      <c r="AKC20" s="5"/>
      <c r="AKD20" s="5"/>
      <c r="AKE20" s="5"/>
      <c r="AKF20" s="5"/>
      <c r="AKG20" s="5"/>
      <c r="AKH20" s="5"/>
      <c r="AKI20" s="5"/>
      <c r="AKJ20" s="5"/>
      <c r="AKK20" s="5"/>
      <c r="AKL20" s="5"/>
      <c r="AKM20" s="5"/>
      <c r="AKN20" s="5"/>
      <c r="AKO20" s="5"/>
      <c r="AKP20" s="5"/>
      <c r="AKQ20" s="5"/>
      <c r="AKR20" s="5"/>
      <c r="AKS20" s="5"/>
      <c r="AKT20" s="5"/>
      <c r="AKU20" s="5"/>
      <c r="AKV20" s="5"/>
      <c r="AKW20" s="5"/>
      <c r="AKX20" s="5"/>
      <c r="AKY20" s="5"/>
      <c r="AKZ20" s="5"/>
      <c r="ALA20" s="5"/>
      <c r="ALB20" s="5"/>
      <c r="ALC20" s="5"/>
      <c r="ALD20" s="5"/>
      <c r="ALE20" s="5"/>
      <c r="ALF20" s="5"/>
      <c r="ALG20" s="5"/>
      <c r="ALH20" s="5"/>
      <c r="ALI20" s="5"/>
      <c r="ALJ20" s="5"/>
      <c r="ALK20" s="5"/>
      <c r="ALL20" s="5"/>
      <c r="ALM20" s="5"/>
      <c r="ALN20" s="5"/>
      <c r="ALO20" s="5"/>
      <c r="ALP20" s="5"/>
      <c r="ALQ20" s="5"/>
      <c r="ALR20" s="5"/>
      <c r="ALS20" s="5"/>
      <c r="ALT20" s="5"/>
      <c r="ALU20" s="5"/>
      <c r="ALV20" s="5"/>
      <c r="ALW20" s="5"/>
      <c r="ALX20" s="5"/>
      <c r="ALY20" s="5"/>
      <c r="ALZ20" s="5"/>
      <c r="AMA20" s="5"/>
      <c r="AMB20" s="5"/>
      <c r="AMC20" s="5"/>
      <c r="AMD20" s="5"/>
      <c r="AME20" s="5"/>
      <c r="AMF20" s="5"/>
      <c r="AMG20" s="5"/>
      <c r="AMH20" s="5"/>
      <c r="AMI20" s="5"/>
      <c r="AMJ20" s="5"/>
      <c r="AMK20" s="5"/>
      <c r="AML20" s="5"/>
      <c r="AMM20" s="5"/>
      <c r="AMN20" s="5"/>
      <c r="AMO20" s="5"/>
      <c r="AMP20" s="5"/>
      <c r="AMQ20" s="5"/>
      <c r="AMR20" s="5"/>
      <c r="AMS20" s="5"/>
      <c r="AMT20" s="5"/>
      <c r="AMU20" s="5"/>
      <c r="AMV20" s="5"/>
      <c r="AMW20" s="5"/>
      <c r="AMX20" s="5"/>
      <c r="AMY20" s="5"/>
      <c r="AMZ20" s="5"/>
      <c r="ANA20" s="5"/>
      <c r="ANB20" s="5"/>
      <c r="ANC20" s="5"/>
      <c r="AND20" s="5"/>
      <c r="ANE20" s="5"/>
      <c r="ANF20" s="5"/>
      <c r="ANG20" s="5"/>
      <c r="ANH20" s="5"/>
      <c r="ANI20" s="5"/>
      <c r="ANJ20" s="5"/>
      <c r="ANK20" s="5"/>
      <c r="ANL20" s="5"/>
      <c r="ANM20" s="5"/>
      <c r="ANN20" s="5"/>
      <c r="ANO20" s="5"/>
      <c r="ANP20" s="5"/>
      <c r="ANQ20" s="5"/>
      <c r="ANR20" s="5"/>
      <c r="ANS20" s="5"/>
      <c r="ANT20" s="5"/>
      <c r="ANU20" s="5"/>
      <c r="ANV20" s="5"/>
      <c r="ANW20" s="5"/>
      <c r="ANX20" s="5"/>
      <c r="ANY20" s="5"/>
      <c r="ANZ20" s="5"/>
      <c r="AOA20" s="5"/>
      <c r="AOB20" s="5"/>
      <c r="AOC20" s="5"/>
      <c r="AOD20" s="5"/>
      <c r="AOE20" s="5"/>
      <c r="AOF20" s="5"/>
      <c r="AOG20" s="5"/>
      <c r="AOH20" s="5"/>
      <c r="AOI20" s="5"/>
      <c r="AOJ20" s="5"/>
      <c r="AOK20" s="5"/>
      <c r="AOL20" s="5"/>
      <c r="AOM20" s="5"/>
      <c r="AON20" s="5"/>
      <c r="AOO20" s="5"/>
      <c r="AOP20" s="5"/>
      <c r="AOQ20" s="5"/>
      <c r="AOR20" s="5"/>
      <c r="AOS20" s="5"/>
      <c r="AOT20" s="5"/>
      <c r="AOU20" s="5"/>
      <c r="AOV20" s="5"/>
      <c r="AOW20" s="5"/>
      <c r="AOX20" s="5"/>
      <c r="AOY20" s="5"/>
      <c r="AOZ20" s="5"/>
      <c r="APA20" s="5"/>
      <c r="APB20" s="5"/>
      <c r="APC20" s="5"/>
      <c r="APD20" s="5"/>
      <c r="APE20" s="5"/>
      <c r="APF20" s="5"/>
      <c r="APG20" s="5"/>
      <c r="APH20" s="5"/>
      <c r="API20" s="5"/>
      <c r="APJ20" s="5"/>
      <c r="APK20" s="5"/>
      <c r="APL20" s="5"/>
      <c r="APM20" s="5"/>
      <c r="APN20" s="5"/>
      <c r="APO20" s="5"/>
      <c r="APP20" s="5"/>
      <c r="APQ20" s="5"/>
      <c r="APR20" s="5"/>
      <c r="APS20" s="5"/>
      <c r="APT20" s="5"/>
      <c r="APU20" s="5"/>
      <c r="APV20" s="5"/>
      <c r="APW20" s="5"/>
      <c r="APX20" s="5"/>
      <c r="APY20" s="5"/>
      <c r="APZ20" s="5"/>
      <c r="AQA20" s="5"/>
      <c r="AQB20" s="5"/>
      <c r="AQC20" s="5"/>
      <c r="AQD20" s="5"/>
      <c r="AQE20" s="5"/>
      <c r="AQF20" s="5"/>
      <c r="AQG20" s="5"/>
      <c r="AQH20" s="5"/>
      <c r="AQI20" s="5"/>
      <c r="AQJ20" s="5"/>
      <c r="AQK20" s="5"/>
      <c r="AQL20" s="5"/>
      <c r="AQM20" s="5"/>
      <c r="AQN20" s="5"/>
      <c r="AQO20" s="5"/>
      <c r="AQP20" s="5"/>
      <c r="AQQ20" s="5"/>
      <c r="AQR20" s="5"/>
      <c r="AQS20" s="5"/>
      <c r="AQT20" s="5"/>
      <c r="AQU20" s="5"/>
      <c r="AQV20" s="5"/>
      <c r="AQW20" s="5"/>
      <c r="AQX20" s="5"/>
      <c r="AQY20" s="5"/>
      <c r="AQZ20" s="5"/>
      <c r="ARA20" s="5"/>
      <c r="ARB20" s="5"/>
      <c r="ARC20" s="5"/>
      <c r="ARD20" s="5"/>
      <c r="ARE20" s="5"/>
      <c r="ARF20" s="5"/>
      <c r="ARG20" s="5"/>
      <c r="ARH20" s="5"/>
      <c r="ARI20" s="5"/>
      <c r="ARJ20" s="5"/>
      <c r="ARK20" s="5"/>
      <c r="ARL20" s="5"/>
      <c r="ARM20" s="5"/>
      <c r="ARN20" s="5"/>
      <c r="ARO20" s="5"/>
      <c r="ARP20" s="5"/>
      <c r="ARQ20" s="5"/>
      <c r="ARR20" s="5"/>
      <c r="ARS20" s="5"/>
      <c r="ART20" s="5"/>
      <c r="ARU20" s="5"/>
      <c r="ARV20" s="5"/>
      <c r="ARW20" s="5"/>
      <c r="ARX20" s="5"/>
      <c r="ARY20" s="5"/>
      <c r="ARZ20" s="5"/>
      <c r="ASA20" s="5"/>
      <c r="ASB20" s="5"/>
      <c r="ASC20" s="5"/>
      <c r="ASD20" s="5"/>
      <c r="ASE20" s="5"/>
      <c r="ASF20" s="5"/>
      <c r="ASG20" s="5"/>
      <c r="ASH20" s="5"/>
      <c r="ASI20" s="5"/>
      <c r="ASJ20" s="5"/>
      <c r="ASK20" s="5"/>
      <c r="ASL20" s="5"/>
      <c r="ASM20" s="5"/>
      <c r="ASN20" s="5"/>
      <c r="ASO20" s="5"/>
      <c r="ASP20" s="5"/>
      <c r="ASQ20" s="5"/>
      <c r="ASR20" s="5"/>
      <c r="ASS20" s="5"/>
      <c r="AST20" s="5"/>
      <c r="ASU20" s="5"/>
      <c r="ASV20" s="5"/>
      <c r="ASW20" s="5"/>
      <c r="ASX20" s="5"/>
      <c r="ASY20" s="5"/>
      <c r="ASZ20" s="5"/>
      <c r="ATA20" s="5"/>
      <c r="ATB20" s="5"/>
      <c r="ATC20" s="5"/>
      <c r="ATD20" s="5"/>
      <c r="ATE20" s="5"/>
      <c r="ATF20" s="5"/>
      <c r="ATG20" s="5"/>
      <c r="ATH20" s="5"/>
      <c r="ATI20" s="5"/>
      <c r="ATJ20" s="5"/>
      <c r="ATK20" s="5"/>
      <c r="ATL20" s="5"/>
      <c r="ATM20" s="5"/>
      <c r="ATN20" s="5"/>
      <c r="ATO20" s="5"/>
      <c r="ATP20" s="5"/>
      <c r="ATQ20" s="5"/>
      <c r="ATR20" s="5"/>
      <c r="ATS20" s="5"/>
      <c r="ATT20" s="5"/>
      <c r="ATU20" s="5"/>
      <c r="ATV20" s="5"/>
      <c r="ATW20" s="5"/>
      <c r="ATX20" s="5"/>
      <c r="ATY20" s="5"/>
      <c r="ATZ20" s="5"/>
      <c r="AUA20" s="5"/>
      <c r="AUB20" s="5"/>
      <c r="AUC20" s="5"/>
      <c r="AUD20" s="5"/>
      <c r="AUE20" s="5"/>
      <c r="AUF20" s="5"/>
      <c r="AUG20" s="5"/>
      <c r="AUH20" s="5"/>
      <c r="AUI20" s="5"/>
      <c r="AUJ20" s="5"/>
      <c r="AUK20" s="5"/>
      <c r="AUL20" s="5"/>
      <c r="AUM20" s="5"/>
      <c r="AUN20" s="5"/>
      <c r="AUO20" s="5"/>
      <c r="AUP20" s="5"/>
      <c r="AUQ20" s="5"/>
      <c r="AUR20" s="5"/>
      <c r="AUS20" s="5"/>
      <c r="AUT20" s="5"/>
      <c r="AUU20" s="5"/>
      <c r="AUV20" s="5"/>
      <c r="AUW20" s="5"/>
      <c r="AUX20" s="5"/>
      <c r="AUY20" s="5"/>
      <c r="AUZ20" s="5"/>
      <c r="AVA20" s="5"/>
      <c r="AVB20" s="5"/>
      <c r="AVC20" s="5"/>
      <c r="AVD20" s="5"/>
      <c r="AVE20" s="5"/>
      <c r="AVF20" s="5"/>
      <c r="AVG20" s="5"/>
      <c r="AVH20" s="5"/>
      <c r="AVI20" s="5"/>
      <c r="AVJ20" s="5"/>
      <c r="AVK20" s="5"/>
      <c r="AVL20" s="5"/>
      <c r="AVM20" s="5"/>
      <c r="AVN20" s="5"/>
      <c r="AVO20" s="5"/>
      <c r="AVP20" s="5"/>
      <c r="AVQ20" s="5"/>
      <c r="AVR20" s="5"/>
      <c r="AVS20" s="5"/>
      <c r="AVT20" s="5"/>
      <c r="AVU20" s="5"/>
      <c r="AVV20" s="5"/>
      <c r="AVW20" s="5"/>
      <c r="AVX20" s="5"/>
      <c r="AVY20" s="5"/>
      <c r="AVZ20" s="5"/>
      <c r="AWA20" s="5"/>
      <c r="AWB20" s="5"/>
      <c r="AWC20" s="5"/>
      <c r="AWD20" s="5"/>
      <c r="AWE20" s="5"/>
      <c r="AWF20" s="5"/>
      <c r="AWG20" s="5"/>
      <c r="AWH20" s="5"/>
      <c r="AWI20" s="5"/>
      <c r="AWJ20" s="5"/>
      <c r="AWK20" s="5"/>
      <c r="AWL20" s="5"/>
      <c r="AWM20" s="5"/>
      <c r="AWN20" s="5"/>
      <c r="AWO20" s="5"/>
      <c r="AWP20" s="5"/>
      <c r="AWQ20" s="5"/>
      <c r="AWR20" s="5"/>
      <c r="AWS20" s="5"/>
      <c r="AWT20" s="5"/>
      <c r="AWU20" s="5"/>
      <c r="AWV20" s="5"/>
      <c r="AWW20" s="5"/>
      <c r="AWX20" s="5"/>
      <c r="AWY20" s="5"/>
      <c r="AWZ20" s="5"/>
      <c r="AXA20" s="5"/>
      <c r="AXB20" s="5"/>
      <c r="AXC20" s="5"/>
      <c r="AXD20" s="5"/>
      <c r="AXE20" s="5"/>
      <c r="AXF20" s="5"/>
      <c r="AXG20" s="5"/>
      <c r="AXH20" s="5"/>
      <c r="AXI20" s="5"/>
      <c r="AXJ20" s="5"/>
      <c r="AXK20" s="5"/>
      <c r="AXL20" s="5"/>
      <c r="AXM20" s="5"/>
      <c r="AXN20" s="5"/>
      <c r="AXO20" s="5"/>
      <c r="AXP20" s="5"/>
      <c r="AXQ20" s="5"/>
      <c r="AXR20" s="5"/>
      <c r="AXS20" s="5"/>
      <c r="AXT20" s="5"/>
      <c r="AXU20" s="5"/>
      <c r="AXV20" s="5"/>
      <c r="AXW20" s="5"/>
      <c r="AXX20" s="5"/>
      <c r="AXY20" s="5"/>
      <c r="AXZ20" s="5"/>
      <c r="AYA20" s="5"/>
      <c r="AYB20" s="5"/>
      <c r="AYC20" s="5"/>
      <c r="AYD20" s="5"/>
      <c r="AYE20" s="5"/>
      <c r="AYF20" s="5"/>
      <c r="AYG20" s="5"/>
      <c r="AYH20" s="5"/>
      <c r="AYI20" s="5"/>
      <c r="AYJ20" s="5"/>
      <c r="AYK20" s="5"/>
      <c r="AYL20" s="5"/>
      <c r="AYM20" s="5"/>
      <c r="AYN20" s="5"/>
      <c r="AYO20" s="5"/>
      <c r="AYP20" s="5"/>
      <c r="AYQ20" s="5"/>
      <c r="AYR20" s="5"/>
      <c r="AYS20" s="5"/>
      <c r="AYT20" s="5"/>
      <c r="AYU20" s="5"/>
      <c r="AYV20" s="5"/>
      <c r="AYW20" s="5"/>
      <c r="AYX20" s="5"/>
      <c r="AYY20" s="5"/>
      <c r="AYZ20" s="5"/>
      <c r="AZA20" s="5"/>
      <c r="AZB20" s="5"/>
      <c r="AZC20" s="5"/>
      <c r="AZD20" s="5"/>
      <c r="AZE20" s="5"/>
      <c r="AZF20" s="5"/>
      <c r="AZG20" s="5"/>
      <c r="AZH20" s="5"/>
      <c r="AZI20" s="5"/>
      <c r="AZJ20" s="5"/>
      <c r="AZK20" s="5"/>
      <c r="AZL20" s="5"/>
      <c r="AZM20" s="5"/>
      <c r="AZN20" s="5"/>
      <c r="AZO20" s="5"/>
      <c r="AZP20" s="5"/>
      <c r="AZQ20" s="5"/>
      <c r="AZR20" s="5"/>
      <c r="AZS20" s="5"/>
      <c r="AZT20" s="5"/>
      <c r="AZU20" s="5"/>
      <c r="AZV20" s="5"/>
      <c r="AZW20" s="5"/>
      <c r="AZX20" s="5"/>
      <c r="AZY20" s="5"/>
      <c r="AZZ20" s="5"/>
      <c r="BAA20" s="5"/>
      <c r="BAB20" s="5"/>
      <c r="BAC20" s="5"/>
      <c r="BAD20" s="5"/>
      <c r="BAE20" s="5"/>
      <c r="BAF20" s="5"/>
      <c r="BAG20" s="5"/>
      <c r="BAH20" s="5"/>
      <c r="BAI20" s="5"/>
      <c r="BAJ20" s="5"/>
      <c r="BAK20" s="5"/>
      <c r="BAL20" s="5"/>
      <c r="BAM20" s="5"/>
      <c r="BAN20" s="5"/>
      <c r="BAO20" s="5"/>
      <c r="BAP20" s="5"/>
      <c r="BAQ20" s="5"/>
      <c r="BAR20" s="5"/>
      <c r="BAS20" s="5"/>
      <c r="BAT20" s="5"/>
      <c r="BAU20" s="5"/>
      <c r="BAV20" s="5"/>
      <c r="BAW20" s="5"/>
      <c r="BAX20" s="5"/>
      <c r="BAY20" s="5"/>
      <c r="BAZ20" s="5"/>
      <c r="BBA20" s="5"/>
      <c r="BBB20" s="5"/>
      <c r="BBC20" s="5"/>
      <c r="BBD20" s="5"/>
      <c r="BBE20" s="5"/>
      <c r="BBF20" s="5"/>
      <c r="BBG20" s="5"/>
      <c r="BBH20" s="5"/>
      <c r="BBI20" s="5"/>
      <c r="BBJ20" s="5"/>
      <c r="BBK20" s="5"/>
      <c r="BBL20" s="5"/>
      <c r="BBM20" s="5"/>
      <c r="BBN20" s="5"/>
      <c r="BBO20" s="5"/>
      <c r="BBP20" s="5"/>
      <c r="BBQ20" s="5"/>
      <c r="BBR20" s="5"/>
      <c r="BBS20" s="5"/>
      <c r="BBT20" s="5"/>
      <c r="BBU20" s="5"/>
      <c r="BBV20" s="5"/>
      <c r="BBW20" s="5"/>
      <c r="BBX20" s="5"/>
      <c r="BBY20" s="5"/>
      <c r="BBZ20" s="5"/>
      <c r="BCA20" s="5"/>
      <c r="BCB20" s="5"/>
      <c r="BCC20" s="5"/>
      <c r="BCD20" s="5"/>
      <c r="BCE20" s="5"/>
      <c r="BCF20" s="5"/>
      <c r="BCG20" s="5"/>
      <c r="BCH20" s="5"/>
      <c r="BCI20" s="5"/>
      <c r="BCJ20" s="5"/>
      <c r="BCK20" s="5"/>
      <c r="BCL20" s="5"/>
      <c r="BCM20" s="5"/>
      <c r="BCN20" s="5"/>
      <c r="BCO20" s="5"/>
      <c r="BCP20" s="5"/>
      <c r="BCQ20" s="5"/>
      <c r="BCR20" s="5"/>
      <c r="BCS20" s="5"/>
      <c r="BCT20" s="5"/>
      <c r="BCU20" s="5"/>
      <c r="BCV20" s="5"/>
      <c r="BCW20" s="5"/>
      <c r="BCX20" s="5"/>
      <c r="BCY20" s="5"/>
      <c r="BCZ20" s="5"/>
      <c r="BDA20" s="5"/>
      <c r="BDB20" s="5"/>
      <c r="BDC20" s="5"/>
      <c r="BDD20" s="5"/>
      <c r="BDE20" s="5"/>
      <c r="BDF20" s="5"/>
      <c r="BDG20" s="5"/>
      <c r="BDH20" s="5"/>
      <c r="BDI20" s="5"/>
      <c r="BDJ20" s="5"/>
      <c r="BDK20" s="5"/>
      <c r="BDL20" s="5"/>
      <c r="BDM20" s="5"/>
      <c r="BDN20" s="5"/>
      <c r="BDO20" s="5"/>
      <c r="BDP20" s="5"/>
      <c r="BDQ20" s="5"/>
      <c r="BDR20" s="5"/>
      <c r="BDS20" s="5"/>
      <c r="BDT20" s="5"/>
      <c r="BDU20" s="5"/>
      <c r="BDV20" s="5"/>
      <c r="BDW20" s="5"/>
      <c r="BDX20" s="5"/>
      <c r="BDY20" s="5"/>
      <c r="BDZ20" s="5"/>
      <c r="BEA20" s="5"/>
      <c r="BEB20" s="5"/>
      <c r="BEC20" s="5"/>
      <c r="BED20" s="5"/>
      <c r="BEE20" s="5"/>
      <c r="BEF20" s="5"/>
      <c r="BEG20" s="5"/>
      <c r="BEH20" s="5"/>
      <c r="BEI20" s="5"/>
      <c r="BEJ20" s="5"/>
      <c r="BEK20" s="5"/>
      <c r="BEL20" s="5"/>
      <c r="BEM20" s="5"/>
      <c r="BEN20" s="5"/>
      <c r="BEO20" s="5"/>
      <c r="BEP20" s="5"/>
      <c r="BEQ20" s="5"/>
      <c r="BER20" s="5"/>
      <c r="BES20" s="5"/>
      <c r="BET20" s="5"/>
      <c r="BEU20" s="5"/>
      <c r="BEV20" s="5"/>
      <c r="BEW20" s="5"/>
      <c r="BEX20" s="5"/>
      <c r="BEY20" s="5"/>
      <c r="BEZ20" s="5"/>
      <c r="BFA20" s="5"/>
      <c r="BFB20" s="5"/>
      <c r="BFC20" s="5"/>
      <c r="BFD20" s="5"/>
      <c r="BFE20" s="5"/>
      <c r="BFF20" s="5"/>
      <c r="BFG20" s="5"/>
      <c r="BFH20" s="5"/>
      <c r="BFI20" s="5"/>
      <c r="BFJ20" s="5"/>
      <c r="BFK20" s="5"/>
      <c r="BFL20" s="5"/>
      <c r="BFM20" s="5"/>
      <c r="BFN20" s="5"/>
      <c r="BFO20" s="5"/>
      <c r="BFP20" s="5"/>
      <c r="BFQ20" s="5"/>
      <c r="BFR20" s="5"/>
      <c r="BFS20" s="5"/>
      <c r="BFT20" s="5"/>
      <c r="BFU20" s="5"/>
      <c r="BFV20" s="5"/>
      <c r="BFW20" s="5"/>
      <c r="BFX20" s="5"/>
      <c r="BFY20" s="5"/>
      <c r="BFZ20" s="5"/>
      <c r="BGA20" s="5"/>
      <c r="BGB20" s="5"/>
      <c r="BGC20" s="5"/>
      <c r="BGD20" s="5"/>
      <c r="BGE20" s="5"/>
      <c r="BGF20" s="5"/>
      <c r="BGG20" s="5"/>
      <c r="BGH20" s="5"/>
      <c r="BGI20" s="5"/>
      <c r="BGJ20" s="5"/>
      <c r="BGK20" s="5"/>
      <c r="BGL20" s="5"/>
      <c r="BGM20" s="5"/>
      <c r="BGN20" s="5"/>
      <c r="BGO20" s="5"/>
      <c r="BGP20" s="5"/>
      <c r="BGQ20" s="5"/>
      <c r="BGR20" s="5"/>
      <c r="BGS20" s="5"/>
      <c r="BGT20" s="5"/>
      <c r="BGU20" s="5"/>
      <c r="BGV20" s="5"/>
      <c r="BGW20" s="5"/>
      <c r="BGX20" s="5"/>
      <c r="BGY20" s="5"/>
      <c r="BGZ20" s="5"/>
      <c r="BHA20" s="5"/>
      <c r="BHB20" s="5"/>
      <c r="BHC20" s="5"/>
      <c r="BHD20" s="5"/>
      <c r="BHE20" s="5"/>
      <c r="BHF20" s="5"/>
      <c r="BHG20" s="5"/>
      <c r="BHH20" s="5"/>
      <c r="BHI20" s="5"/>
      <c r="BHJ20" s="5"/>
      <c r="BHK20" s="5"/>
      <c r="BHL20" s="5"/>
      <c r="BHM20" s="5"/>
      <c r="BHN20" s="5"/>
      <c r="BHO20" s="5"/>
      <c r="BHP20" s="5"/>
      <c r="BHQ20" s="5"/>
      <c r="BHR20" s="5"/>
      <c r="BHS20" s="5"/>
      <c r="BHT20" s="5"/>
      <c r="BHU20" s="5"/>
      <c r="BHV20" s="5"/>
      <c r="BHW20" s="5"/>
      <c r="BHX20" s="5"/>
      <c r="BHY20" s="5"/>
      <c r="BHZ20" s="5"/>
      <c r="BIA20" s="5"/>
      <c r="BIB20" s="5"/>
      <c r="BIC20" s="5"/>
      <c r="BID20" s="5"/>
      <c r="BIE20" s="5"/>
      <c r="BIF20" s="5"/>
      <c r="BIG20" s="5"/>
      <c r="BIH20" s="5"/>
      <c r="BII20" s="5"/>
      <c r="BIJ20" s="5"/>
      <c r="BIK20" s="5"/>
      <c r="BIL20" s="5"/>
      <c r="BIM20" s="5"/>
      <c r="BIN20" s="5"/>
      <c r="BIO20" s="5"/>
      <c r="BIP20" s="5"/>
      <c r="BIQ20" s="5"/>
      <c r="BIR20" s="5"/>
      <c r="BIS20" s="5"/>
      <c r="BIT20" s="5"/>
      <c r="BIU20" s="5"/>
      <c r="BIV20" s="5"/>
      <c r="BIW20" s="5"/>
      <c r="BIX20" s="5"/>
      <c r="BIY20" s="5"/>
      <c r="BIZ20" s="5"/>
      <c r="BJA20" s="5"/>
      <c r="BJB20" s="5"/>
      <c r="BJC20" s="5"/>
      <c r="BJD20" s="5"/>
      <c r="BJE20" s="5"/>
      <c r="BJF20" s="5"/>
      <c r="BJG20" s="5"/>
      <c r="BJH20" s="5"/>
      <c r="BJI20" s="5"/>
      <c r="BJJ20" s="5"/>
      <c r="BJK20" s="5"/>
      <c r="BJL20" s="5"/>
      <c r="BJM20" s="5"/>
      <c r="BJN20" s="5"/>
      <c r="BJO20" s="5"/>
      <c r="BJP20" s="5"/>
      <c r="BJQ20" s="5"/>
      <c r="BJR20" s="5"/>
      <c r="BJS20" s="5"/>
      <c r="BJT20" s="5"/>
      <c r="BJU20" s="5"/>
      <c r="BJV20" s="5"/>
      <c r="BJW20" s="5"/>
      <c r="BJX20" s="5"/>
      <c r="BJY20" s="5"/>
      <c r="BJZ20" s="5"/>
      <c r="BKA20" s="5"/>
      <c r="BKB20" s="5"/>
      <c r="BKC20" s="5"/>
      <c r="BKD20" s="5"/>
      <c r="BKE20" s="5"/>
      <c r="BKF20" s="5"/>
      <c r="BKG20" s="5"/>
      <c r="BKH20" s="5"/>
      <c r="BKI20" s="5"/>
      <c r="BKJ20" s="5"/>
      <c r="BKK20" s="5"/>
      <c r="BKL20" s="5"/>
      <c r="BKM20" s="5"/>
      <c r="BKN20" s="5"/>
      <c r="BKO20" s="5"/>
      <c r="BKP20" s="5"/>
      <c r="BKQ20" s="5"/>
      <c r="BKR20" s="5"/>
      <c r="BKS20" s="5"/>
      <c r="BKT20" s="5"/>
      <c r="BKU20" s="5"/>
      <c r="BKV20" s="5"/>
      <c r="BKW20" s="5"/>
      <c r="BKX20" s="5"/>
      <c r="BKY20" s="5"/>
      <c r="BKZ20" s="5"/>
      <c r="BLA20" s="5"/>
      <c r="BLB20" s="5"/>
      <c r="BLC20" s="5"/>
      <c r="BLD20" s="5"/>
      <c r="BLE20" s="5"/>
      <c r="BLF20" s="5"/>
      <c r="BLG20" s="5"/>
      <c r="BLH20" s="5"/>
      <c r="BLI20" s="5"/>
      <c r="BLJ20" s="5"/>
      <c r="BLK20" s="5"/>
      <c r="BLL20" s="5"/>
      <c r="BLM20" s="5"/>
      <c r="BLN20" s="5"/>
      <c r="BLO20" s="5"/>
      <c r="BLP20" s="5"/>
      <c r="BLQ20" s="5"/>
      <c r="BLR20" s="5"/>
      <c r="BLS20" s="5"/>
      <c r="BLT20" s="5"/>
      <c r="BLU20" s="5"/>
      <c r="BLV20" s="5"/>
      <c r="BLW20" s="5"/>
      <c r="BLX20" s="5"/>
      <c r="BLY20" s="5"/>
      <c r="BLZ20" s="5"/>
      <c r="BMA20" s="5"/>
      <c r="BMB20" s="5"/>
      <c r="BMC20" s="5"/>
      <c r="BMD20" s="5"/>
      <c r="BME20" s="5"/>
      <c r="BMF20" s="5"/>
      <c r="BMG20" s="5"/>
      <c r="BMH20" s="5"/>
      <c r="BMI20" s="5"/>
      <c r="BMJ20" s="5"/>
      <c r="BMK20" s="5"/>
      <c r="BML20" s="5"/>
      <c r="BMM20" s="5"/>
      <c r="BMN20" s="5"/>
      <c r="BMO20" s="5"/>
      <c r="BMP20" s="5"/>
      <c r="BMQ20" s="5"/>
      <c r="BMR20" s="5"/>
      <c r="BMS20" s="5"/>
      <c r="BMT20" s="5"/>
      <c r="BMU20" s="5"/>
      <c r="BMV20" s="5"/>
      <c r="BMW20" s="5"/>
      <c r="BMX20" s="5"/>
      <c r="BMY20" s="5"/>
      <c r="BMZ20" s="5"/>
      <c r="BNA20" s="5"/>
      <c r="BNB20" s="5"/>
      <c r="BNC20" s="5"/>
      <c r="BND20" s="5"/>
      <c r="BNE20" s="5"/>
      <c r="BNF20" s="5"/>
      <c r="BNG20" s="5"/>
      <c r="BNH20" s="5"/>
      <c r="BNI20" s="5"/>
      <c r="BNJ20" s="5"/>
      <c r="BNK20" s="5"/>
      <c r="BNL20" s="5"/>
      <c r="BNM20" s="5"/>
      <c r="BNN20" s="5"/>
      <c r="BNO20" s="5"/>
      <c r="BNP20" s="5"/>
      <c r="BNQ20" s="5"/>
      <c r="BNR20" s="5"/>
      <c r="BNS20" s="5"/>
      <c r="BNT20" s="5"/>
      <c r="BNU20" s="5"/>
      <c r="BNV20" s="5"/>
      <c r="BNW20" s="5"/>
      <c r="BNX20" s="5"/>
      <c r="BNY20" s="5"/>
      <c r="BNZ20" s="5"/>
      <c r="BOA20" s="5"/>
      <c r="BOB20" s="5"/>
      <c r="BOC20" s="5"/>
      <c r="BOD20" s="5"/>
      <c r="BOE20" s="5"/>
      <c r="BOF20" s="5"/>
      <c r="BOG20" s="5"/>
      <c r="BOH20" s="5"/>
      <c r="BOI20" s="5"/>
      <c r="BOJ20" s="5"/>
      <c r="BOK20" s="5"/>
      <c r="BOL20" s="5"/>
      <c r="BOM20" s="5"/>
      <c r="BON20" s="5"/>
      <c r="BOO20" s="5"/>
      <c r="BOP20" s="5"/>
      <c r="BOQ20" s="5"/>
      <c r="BOR20" s="5"/>
      <c r="BOS20" s="5"/>
      <c r="BOT20" s="5"/>
      <c r="BOU20" s="5"/>
      <c r="BOV20" s="5"/>
      <c r="BOW20" s="5"/>
      <c r="BOX20" s="5"/>
      <c r="BOY20" s="5"/>
      <c r="BOZ20" s="5"/>
      <c r="BPA20" s="5"/>
      <c r="BPB20" s="5"/>
      <c r="BPC20" s="5"/>
      <c r="BPD20" s="5"/>
      <c r="BPE20" s="5"/>
      <c r="BPF20" s="5"/>
      <c r="BPG20" s="5"/>
      <c r="BPH20" s="5"/>
      <c r="BPI20" s="5"/>
      <c r="BPJ20" s="5"/>
      <c r="BPK20" s="5"/>
      <c r="BPL20" s="5"/>
      <c r="BPM20" s="5"/>
      <c r="BPN20" s="5"/>
      <c r="BPO20" s="5"/>
      <c r="BPP20" s="5"/>
      <c r="BPQ20" s="5"/>
      <c r="BPR20" s="5"/>
      <c r="BPS20" s="5"/>
      <c r="BPT20" s="5"/>
      <c r="BPU20" s="5"/>
      <c r="BPV20" s="5"/>
      <c r="BPW20" s="5"/>
      <c r="BPX20" s="5"/>
      <c r="BPY20" s="5"/>
      <c r="BPZ20" s="5"/>
      <c r="BQA20" s="5"/>
      <c r="BQB20" s="5"/>
      <c r="BQC20" s="5"/>
      <c r="BQD20" s="5"/>
      <c r="BQE20" s="5"/>
      <c r="BQF20" s="5"/>
      <c r="BQG20" s="5"/>
      <c r="BQH20" s="5"/>
      <c r="BQI20" s="5"/>
      <c r="BQJ20" s="5"/>
      <c r="BQK20" s="5"/>
      <c r="BQL20" s="5"/>
      <c r="BQM20" s="5"/>
      <c r="BQN20" s="5"/>
      <c r="BQO20" s="5"/>
      <c r="BQP20" s="5"/>
      <c r="BQQ20" s="5"/>
      <c r="BQR20" s="5"/>
      <c r="BQS20" s="5"/>
      <c r="BQT20" s="5"/>
      <c r="BQU20" s="5"/>
      <c r="BQV20" s="5"/>
      <c r="BQW20" s="5"/>
      <c r="BQX20" s="5"/>
      <c r="BQY20" s="5"/>
      <c r="BQZ20" s="5"/>
      <c r="BRA20" s="5"/>
      <c r="BRB20" s="5"/>
      <c r="BRC20" s="5"/>
      <c r="BRD20" s="5"/>
      <c r="BRE20" s="5"/>
      <c r="BRF20" s="5"/>
      <c r="BRG20" s="5"/>
      <c r="BRH20" s="5"/>
      <c r="BRI20" s="5"/>
      <c r="BRJ20" s="5"/>
      <c r="BRK20" s="5"/>
      <c r="BRL20" s="5"/>
      <c r="BRM20" s="5"/>
      <c r="BRN20" s="5"/>
      <c r="BRO20" s="5"/>
      <c r="BRP20" s="5"/>
      <c r="BRQ20" s="5"/>
      <c r="BRR20" s="5"/>
      <c r="BRS20" s="5"/>
      <c r="BRT20" s="5"/>
      <c r="BRU20" s="5"/>
      <c r="BRV20" s="5"/>
      <c r="BRW20" s="5"/>
      <c r="BRX20" s="5"/>
      <c r="BRY20" s="5"/>
      <c r="BRZ20" s="5"/>
      <c r="BSA20" s="5"/>
      <c r="BSB20" s="5"/>
      <c r="BSC20" s="5"/>
      <c r="BSD20" s="5"/>
      <c r="BSE20" s="5"/>
      <c r="BSF20" s="5"/>
      <c r="BSG20" s="5"/>
      <c r="BSH20" s="5"/>
      <c r="BSI20" s="5"/>
      <c r="BSJ20" s="5"/>
      <c r="BSK20" s="5"/>
      <c r="BSL20" s="5"/>
      <c r="BSM20" s="5"/>
      <c r="BSN20" s="5"/>
      <c r="BSO20" s="5"/>
      <c r="BSP20" s="5"/>
      <c r="BSQ20" s="5"/>
      <c r="BSR20" s="5"/>
      <c r="BSS20" s="5"/>
      <c r="BST20" s="5"/>
      <c r="BSU20" s="5"/>
      <c r="BSV20" s="5"/>
      <c r="BSW20" s="5"/>
      <c r="BSX20" s="5"/>
      <c r="BSY20" s="5"/>
      <c r="BSZ20" s="5"/>
      <c r="BTA20" s="5"/>
      <c r="BTB20" s="5"/>
      <c r="BTC20" s="5"/>
      <c r="BTD20" s="5"/>
      <c r="BTE20" s="5"/>
      <c r="BTF20" s="5"/>
      <c r="BTG20" s="5"/>
      <c r="BTH20" s="5"/>
      <c r="BTI20" s="5"/>
      <c r="BTJ20" s="5"/>
      <c r="BTK20" s="5"/>
      <c r="BTL20" s="5"/>
      <c r="BTM20" s="5"/>
      <c r="BTN20" s="5"/>
      <c r="BTO20" s="5"/>
      <c r="BTP20" s="5"/>
      <c r="BTQ20" s="5"/>
      <c r="BTR20" s="5"/>
      <c r="BTS20" s="5"/>
      <c r="BTT20" s="5"/>
      <c r="BTU20" s="5"/>
      <c r="BTV20" s="5"/>
      <c r="BTW20" s="5"/>
      <c r="BTX20" s="5"/>
      <c r="BTY20" s="5"/>
      <c r="BTZ20" s="5"/>
      <c r="BUA20" s="5"/>
      <c r="BUB20" s="5"/>
      <c r="BUC20" s="5"/>
      <c r="BUD20" s="5"/>
      <c r="BUE20" s="5"/>
      <c r="BUF20" s="5"/>
      <c r="BUG20" s="5"/>
      <c r="BUH20" s="5"/>
      <c r="BUI20" s="5"/>
      <c r="BUJ20" s="5"/>
      <c r="BUK20" s="5"/>
      <c r="BUL20" s="5"/>
      <c r="BUM20" s="5"/>
      <c r="BUN20" s="5"/>
      <c r="BUO20" s="5"/>
      <c r="BUP20" s="5"/>
      <c r="BUQ20" s="5"/>
      <c r="BUR20" s="5"/>
      <c r="BUS20" s="5"/>
      <c r="BUT20" s="5"/>
      <c r="BUU20" s="5"/>
      <c r="BUV20" s="5"/>
      <c r="BUW20" s="5"/>
      <c r="BUX20" s="5"/>
      <c r="BUY20" s="5"/>
      <c r="BUZ20" s="5"/>
      <c r="BVA20" s="5"/>
      <c r="BVB20" s="5"/>
      <c r="BVC20" s="5"/>
      <c r="BVD20" s="5"/>
      <c r="BVE20" s="5"/>
      <c r="BVF20" s="5"/>
      <c r="BVG20" s="5"/>
      <c r="BVH20" s="5"/>
      <c r="BVI20" s="5"/>
      <c r="BVJ20" s="5"/>
      <c r="BVK20" s="5"/>
      <c r="BVL20" s="5"/>
      <c r="BVM20" s="5"/>
      <c r="BVN20" s="5"/>
      <c r="BVO20" s="5"/>
      <c r="BVP20" s="5"/>
    </row>
    <row r="21" spans="1:1940" hidden="1" outlineLevel="1" x14ac:dyDescent="0.35">
      <c r="D21" s="83"/>
      <c r="E21" s="51" t="str">
        <f xml:space="preserve"> _xll.EPMOlapMemberO(E10,"[AIKA].[PARENTH1].[2023.YHTEENSA]","2023.Yhteensa - 2023.Yhteensä","","000")</f>
        <v>2023.YHTEENSA</v>
      </c>
      <c r="F21" s="57" t="str">
        <f xml:space="preserve"> _xll.EPMOlapMemberO(F10,"[AIKA].[PARENTH1].[2024.VUOSI_SYOTTO]","2024.vuosi_syotto - 2024 vuosi syöttö","","000")</f>
        <v>2024.vuosi_syotto</v>
      </c>
      <c r="G21" s="57" t="str">
        <f xml:space="preserve"> _xll.EPMOlapMemberO(G10,"[AIKA].[PARENTH1].[2024.VUOSI_SYOTTO]","2024.vuosi_syotto - 2024 vuosi syöttö","","000")</f>
        <v>2024.vuosi_syotto</v>
      </c>
      <c r="H21" s="57" t="str">
        <f xml:space="preserve"> _xll.EPMOlapMemberO(H10,"[AIKA].[PARENTH1].[2024.VUOSI_SYOTTO]","2024.vuosi_syotto - 2024 vuosi syöttö","","000")</f>
        <v>2024.vuosi_syotto</v>
      </c>
      <c r="I21" s="57" t="str">
        <f xml:space="preserve"> _xll.EPMOlapMemberO(I10,"[AIKA].[PARENTH1].[2024.VUOSI_SYOTTO]","2024.vuosi_syotto - 2024 vuosi syöttö","","000")</f>
        <v>2024.vuosi_syotto</v>
      </c>
      <c r="J21" s="51" t="str">
        <f xml:space="preserve"> _xll.EPMOlapMemberO(J10,"[AIKA].[PARENTH1].[2024.YHTEENSA]","2024.Yhteensa - 2024.Yhteensä","","000")</f>
        <v>2024.YHTEENSA</v>
      </c>
      <c r="K21" s="57" t="str">
        <f xml:space="preserve"> _xll.EPMOlapMemberO(K10,"[AIKA].[PARENTH1].[2021.VUOSI_SYOTTO]","2021.vuosi_syotto - 2021 vuosi syöttö","","000")</f>
        <v>2021.vuosi_syotto</v>
      </c>
      <c r="L21" s="51" t="str">
        <f xml:space="preserve"> _xll.FPMXLClient.TechnicalCategory.EPMLocalMember("Oikaistu toteuma","026","000")</f>
        <v>Oikaistu toteuma</v>
      </c>
      <c r="M21" s="57" t="str">
        <f xml:space="preserve"> _xll.EPMOlapMemberO(M10,"[AIKA].[PARENTH1].[2024.VUOSI_SYOTTO]","2024.vuosi_syotto - 2024 vuosi syöttö","","000")</f>
        <v>2024.VUOSI_SYOTTO</v>
      </c>
      <c r="N21" s="51" t="str">
        <f xml:space="preserve"> _xll.FPMXLClient.TechnicalCategory.EPMLocalMember("ERO","004","000")</f>
        <v>ERO</v>
      </c>
      <c r="O21" s="1"/>
    </row>
    <row r="22" spans="1:1940" ht="18.75" customHeight="1" collapsed="1" x14ac:dyDescent="0.35">
      <c r="D22" s="89" t="str">
        <f xml:space="preserve"> _xll.FPMXLClient.TechnicalCategory.EPMLocalMember("","024","000")</f>
        <v/>
      </c>
      <c r="E22" s="94"/>
      <c r="F22" s="94"/>
      <c r="G22" s="94"/>
      <c r="H22" s="94"/>
      <c r="I22" s="94"/>
      <c r="J22" s="94"/>
      <c r="K22" s="94"/>
      <c r="L22" s="94" t="str">
        <f>IF((J22+K22)=0,"",(J22+K22))</f>
        <v/>
      </c>
      <c r="M22" s="94"/>
      <c r="N22" s="94">
        <f>IF(LEFT(D22,5)="TILIK",M22-I22,IF(LEFT(D22,5)="VUOSI",M22-I22,IF(_xll.EPMMemberProperty(,D22,"ACCTYPE")="INC",M22-I22,I22-M22)))</f>
        <v>0</v>
      </c>
    </row>
    <row r="23" spans="1:1940" x14ac:dyDescent="0.35">
      <c r="D23" s="89" t="str">
        <f xml:space="preserve"> _xll.FPMXLClient.TechnicalCategory.EPMLocalMember("TOIMINTATUOTOT","023","000")</f>
        <v>TOIMINTATUOTOT</v>
      </c>
      <c r="E23" s="94"/>
      <c r="F23" s="94"/>
      <c r="G23" s="94"/>
      <c r="H23" s="94"/>
      <c r="I23" s="94"/>
      <c r="J23" s="94"/>
      <c r="K23" s="94"/>
      <c r="L23" s="94" t="str">
        <f t="shared" ref="L23:L80" si="0">IF((J23+K23)=0,"",(J23+K23))</f>
        <v/>
      </c>
      <c r="M23" s="94"/>
      <c r="N23" s="94">
        <f>IF(LEFT(D23,5)="TILIK",M23-I23,IF(LEFT(D23,5)="VUOSI",M23-I23,IF(_xll.EPMMemberProperty(,D23,"ACCTYPE")="INC",M23-I23,I23-M23)))</f>
        <v>0</v>
      </c>
    </row>
    <row r="24" spans="1:1940" x14ac:dyDescent="0.35">
      <c r="D24" s="89" t="str">
        <f xml:space="preserve"> _xll.FPMXLClient.TechnicalCategory.EPMLocalMember("","025","000")</f>
        <v/>
      </c>
      <c r="E24" s="94"/>
      <c r="F24" s="94"/>
      <c r="G24" s="94"/>
      <c r="H24" s="94"/>
      <c r="I24" s="94"/>
      <c r="J24" s="94"/>
      <c r="K24" s="94"/>
      <c r="L24" s="94" t="str">
        <f t="shared" si="0"/>
        <v/>
      </c>
      <c r="M24" s="94"/>
      <c r="N24" s="94">
        <f>IF(LEFT(D24,5)="TILIK",M24-I24,IF(LEFT(D24,5)="VUOSI",M24-I24,IF(_xll.EPMMemberProperty(,D24,"ACCTYPE")="INC",M24-I24,I24-M24)))</f>
        <v>0</v>
      </c>
    </row>
    <row r="25" spans="1:1940" x14ac:dyDescent="0.35">
      <c r="D25" s="89" t="str">
        <f xml:space="preserve"> _xll.FPMXLClient.TechnicalCategory.EPMLocalMember("","021","000")</f>
        <v/>
      </c>
      <c r="E25" s="94"/>
      <c r="F25" s="94"/>
      <c r="G25" s="94"/>
      <c r="H25" s="94"/>
      <c r="I25" s="94"/>
      <c r="J25" s="94"/>
      <c r="K25" s="94"/>
      <c r="L25" s="94" t="str">
        <f t="shared" si="0"/>
        <v/>
      </c>
      <c r="M25" s="94"/>
      <c r="N25" s="94">
        <f>IF(LEFT(D25,5)="TILIK",M25-I25,IF(LEFT(D25,5)="VUOSI",M25-I25,IF(_xll.EPMMemberProperty(,D25,"ACCTYPE")="INC",M25-I25,I25-M25)))</f>
        <v>0</v>
      </c>
    </row>
    <row r="26" spans="1:1940" x14ac:dyDescent="0.35">
      <c r="A26" t="str">
        <f>_xll.EPMReportOptions("000","KeepEmptyRows ="&amp;A28&amp;"")</f>
        <v>EPMReportOptions raportissa 000</v>
      </c>
      <c r="D26" s="89" t="str">
        <f xml:space="preserve"> _xll.FPMXLClient.TechnicalCategory.EPMLocalMember("TOIMINTAKULUT","020","000")</f>
        <v>TOIMINTAKULUT</v>
      </c>
      <c r="E26" s="94"/>
      <c r="F26" s="94"/>
      <c r="G26" s="94"/>
      <c r="H26" s="94"/>
      <c r="I26" s="94"/>
      <c r="J26" s="94"/>
      <c r="K26" s="94"/>
      <c r="L26" s="94" t="str">
        <f t="shared" si="0"/>
        <v/>
      </c>
      <c r="M26" s="94"/>
      <c r="N26" s="94">
        <f>IF(LEFT(D26,5)="TILIK",M26-I26,IF(LEFT(D26,5)="VUOSI",M26-I26,IF(_xll.EPMMemberProperty(,D26,"ACCTYPE")="INC",M26-I26,I26-M26)))</f>
        <v>0</v>
      </c>
    </row>
    <row r="27" spans="1:1940" x14ac:dyDescent="0.35">
      <c r="A27" t="b">
        <v>0</v>
      </c>
      <c r="D27" s="89" t="str">
        <f xml:space="preserve"> _xll.FPMXLClient.TechnicalCategory.EPMLocalMember("","022","000")</f>
        <v/>
      </c>
      <c r="E27" s="94"/>
      <c r="F27" s="94"/>
      <c r="G27" s="94"/>
      <c r="H27" s="94"/>
      <c r="I27" s="94"/>
      <c r="J27" s="94"/>
      <c r="K27" s="94"/>
      <c r="L27" s="94" t="str">
        <f t="shared" si="0"/>
        <v/>
      </c>
      <c r="M27" s="94"/>
      <c r="N27" s="94">
        <f>IF(LEFT(D27,5)="TILIK",M27-I27,IF(LEFT(D27,5)="VUOSI",M27-I27,IF(_xll.EPMMemberProperty(,D27,"ACCTYPE")="INC",M27-I27,I27-M27)))</f>
        <v>0</v>
      </c>
    </row>
    <row r="28" spans="1:1940" x14ac:dyDescent="0.35">
      <c r="A28" t="str">
        <f>IF(A27,"TRUE","RemoveEmptyandZero")</f>
        <v>RemoveEmptyandZero</v>
      </c>
      <c r="D28" s="87" t="str">
        <f xml:space="preserve"> _xll.EPMOlapMemberO("[TILI].[PARENTH1].[100040A]","","100040A - Henkilöstökulut","","000")</f>
        <v>100040A - Henkilöstökulut</v>
      </c>
      <c r="E28" s="68">
        <v>327022.18</v>
      </c>
      <c r="F28" s="68">
        <v>371215.18660000002</v>
      </c>
      <c r="G28" s="68"/>
      <c r="H28" s="68"/>
      <c r="I28" s="68">
        <v>371215.18660000002</v>
      </c>
      <c r="J28" s="68">
        <v>64661.33</v>
      </c>
      <c r="K28" s="68"/>
      <c r="L28" s="68">
        <f t="shared" si="0"/>
        <v>64661.33</v>
      </c>
      <c r="M28" s="68">
        <v>368677.6152</v>
      </c>
      <c r="N28" s="68">
        <f>IF(LEFT(D28,5)="TILIK",M28-I28,IF(LEFT(D28,5)="VUOSI",M28-I28,IF(_xll.EPMMemberProperty(,D28,"ACCTYPE")="INC",M28-I28,I28-M28)))</f>
        <v>2537.5714000000153</v>
      </c>
    </row>
    <row r="29" spans="1:1940" x14ac:dyDescent="0.35">
      <c r="D29" s="88" t="str">
        <f xml:space="preserve"> _xll.EPMOlapMemberO("[TILI].[PARENTH1].[1000400A]","","1000400A - Palkat ja palkkiot","","000")</f>
        <v>1000400A - Palkat ja palkkiot</v>
      </c>
      <c r="E29" s="68">
        <v>273087.87</v>
      </c>
      <c r="F29" s="68">
        <v>301174</v>
      </c>
      <c r="G29" s="68"/>
      <c r="H29" s="68"/>
      <c r="I29" s="68">
        <v>301174</v>
      </c>
      <c r="J29" s="68">
        <v>53394.31</v>
      </c>
      <c r="K29" s="68"/>
      <c r="L29" s="68">
        <f t="shared" si="0"/>
        <v>53394.31</v>
      </c>
      <c r="M29" s="68">
        <v>301474</v>
      </c>
      <c r="N29" s="68">
        <f>IF(LEFT(D29,5)="TILIK",M29-I29,IF(LEFT(D29,5)="VUOSI",M29-I29,IF(_xll.EPMMemberProperty(,D29,"ACCTYPE")="INC",M29-I29,I29-M29)))</f>
        <v>-300</v>
      </c>
    </row>
    <row r="30" spans="1:1940" x14ac:dyDescent="0.35">
      <c r="D30" s="78" t="str">
        <f xml:space="preserve"> _xll.EPMOlapMemberO("[TILI].[PARENTH1].[400000]","","400000 - Säännölliset palkat","","000")</f>
        <v>400000 - Säännölliset palkat</v>
      </c>
      <c r="E30" s="80">
        <v>214909.12</v>
      </c>
      <c r="F30" s="80">
        <v>218703</v>
      </c>
      <c r="G30" s="80"/>
      <c r="H30" s="80"/>
      <c r="I30" s="80">
        <v>218703</v>
      </c>
      <c r="J30" s="80">
        <v>53094.31</v>
      </c>
      <c r="K30" s="100"/>
      <c r="L30" s="80">
        <f t="shared" si="0"/>
        <v>53094.31</v>
      </c>
      <c r="M30" s="90">
        <v>218703</v>
      </c>
      <c r="N30" s="106">
        <f>IF(LEFT(D30,5)="TILIK",M30-I30,IF(LEFT(D30,5)="VUOSI",M30-I30,IF(_xll.EPMMemberProperty(,D30,"ACCTYPE")="INC",M30-I30,I30-M30)))</f>
        <v>0</v>
      </c>
    </row>
    <row r="31" spans="1:1940" x14ac:dyDescent="0.35">
      <c r="D31" s="78" t="str">
        <f xml:space="preserve"> _xll.EPMOlapMemberO("[TILI].[PARENTH1].[400300]","","400300 - Erilliskorvaukset","","000")</f>
        <v>400300 - Erilliskorvaukset</v>
      </c>
      <c r="E31" s="80">
        <v>12965.9</v>
      </c>
      <c r="F31" s="80">
        <v>13122</v>
      </c>
      <c r="G31" s="80"/>
      <c r="H31" s="80"/>
      <c r="I31" s="80">
        <v>13122</v>
      </c>
      <c r="J31" s="80"/>
      <c r="K31" s="100"/>
      <c r="L31" s="80" t="str">
        <f t="shared" si="0"/>
        <v/>
      </c>
      <c r="M31" s="90">
        <v>13122</v>
      </c>
      <c r="N31" s="106">
        <f>IF(LEFT(D31,5)="TILIK",M31-I31,IF(LEFT(D31,5)="VUOSI",M31-I31,IF(_xll.EPMMemberProperty(,D31,"ACCTYPE")="INC",M31-I31,I31-M31)))</f>
        <v>0</v>
      </c>
    </row>
    <row r="32" spans="1:1940" x14ac:dyDescent="0.35">
      <c r="D32" s="78" t="str">
        <f xml:space="preserve"> _xll.EPMOlapMemberO("[TILI].[PARENTH1].[400600]","","400600 - Luontoisedut","","000")</f>
        <v>400600 - Luontoisedut</v>
      </c>
      <c r="E32" s="80">
        <v>600</v>
      </c>
      <c r="F32" s="80"/>
      <c r="G32" s="80"/>
      <c r="H32" s="80"/>
      <c r="I32" s="80"/>
      <c r="J32" s="80">
        <v>300</v>
      </c>
      <c r="K32" s="100"/>
      <c r="L32" s="80">
        <f t="shared" si="0"/>
        <v>300</v>
      </c>
      <c r="M32" s="90">
        <v>300</v>
      </c>
      <c r="N32" s="106">
        <f>IF(LEFT(D32,5)="TILIK",M32-I32,IF(LEFT(D32,5)="VUOSI",M32-I32,IF(_xll.EPMMemberProperty(,D32,"ACCTYPE")="INC",M32-I32,I32-M32)))</f>
        <v>-300</v>
      </c>
    </row>
    <row r="33" spans="4:14" x14ac:dyDescent="0.35">
      <c r="D33" s="78" t="str">
        <f xml:space="preserve"> _xll.EPMOlapMemberO("[TILI].[PARENTH1].[400700]","","400700 - Kokouspalkkiot","","000")</f>
        <v>400700 - Kokouspalkkiot</v>
      </c>
      <c r="E33" s="80">
        <v>43951.79</v>
      </c>
      <c r="F33" s="80">
        <v>64449</v>
      </c>
      <c r="G33" s="80"/>
      <c r="H33" s="80"/>
      <c r="I33" s="80">
        <v>64449</v>
      </c>
      <c r="J33" s="80"/>
      <c r="K33" s="100"/>
      <c r="L33" s="80" t="str">
        <f t="shared" si="0"/>
        <v/>
      </c>
      <c r="M33" s="90">
        <v>64449</v>
      </c>
      <c r="N33" s="106">
        <f>IF(LEFT(D33,5)="TILIK",M33-I33,IF(LEFT(D33,5)="VUOSI",M33-I33,IF(_xll.EPMMemberProperty(,D33,"ACCTYPE")="INC",M33-I33,I33-M33)))</f>
        <v>0</v>
      </c>
    </row>
    <row r="34" spans="4:14" x14ac:dyDescent="0.35">
      <c r="D34" s="78" t="str">
        <f xml:space="preserve"> _xll.EPMOlapMemberO("[TILI].[PARENTH1].[406000]","","406000 - Jaksotetut palkat ja palkkiot","","000")</f>
        <v>406000 - Jaksotetut palkat ja palkkiot</v>
      </c>
      <c r="E34" s="80"/>
      <c r="F34" s="80">
        <v>3500</v>
      </c>
      <c r="G34" s="80"/>
      <c r="H34" s="80"/>
      <c r="I34" s="80">
        <v>3500</v>
      </c>
      <c r="J34" s="80"/>
      <c r="K34" s="100"/>
      <c r="L34" s="80" t="str">
        <f t="shared" si="0"/>
        <v/>
      </c>
      <c r="M34" s="100">
        <v>3500</v>
      </c>
      <c r="N34" s="80">
        <f>IF(LEFT(D34,5)="TILIK",M34-I34,IF(LEFT(D34,5)="VUOSI",M34-I34,IF(_xll.EPMMemberProperty(,D34,"ACCTYPE")="INC",M34-I34,I34-M34)))</f>
        <v>0</v>
      </c>
    </row>
    <row r="35" spans="4:14" x14ac:dyDescent="0.35">
      <c r="D35" s="78" t="str">
        <f xml:space="preserve"> _xll.EPMOlapMemberO("[TILI].[PARENTH1].[406100]","","406100 - Lomapalkkajaksotukset","","000")</f>
        <v>406100 - Lomapalkkajaksotukset</v>
      </c>
      <c r="E35" s="80">
        <v>661.06</v>
      </c>
      <c r="F35" s="80">
        <v>1400</v>
      </c>
      <c r="G35" s="80"/>
      <c r="H35" s="80"/>
      <c r="I35" s="80">
        <v>1400</v>
      </c>
      <c r="J35" s="80"/>
      <c r="K35" s="100"/>
      <c r="L35" s="80" t="str">
        <f t="shared" si="0"/>
        <v/>
      </c>
      <c r="M35" s="100">
        <v>1400</v>
      </c>
      <c r="N35" s="80">
        <f>IF(LEFT(D35,5)="TILIK",M35-I35,IF(LEFT(D35,5)="VUOSI",M35-I35,IF(_xll.EPMMemberProperty(,D35,"ACCTYPE")="INC",M35-I35,I35-M35)))</f>
        <v>0</v>
      </c>
    </row>
    <row r="36" spans="4:14" x14ac:dyDescent="0.35">
      <c r="D36" s="88" t="str">
        <f xml:space="preserve"> _xll.EPMOlapMemberO("[TILI].[PARENTH1].[1000410A]","","1000410A - Eläkekulut","","000")</f>
        <v>1000410A - Eläkekulut</v>
      </c>
      <c r="E36" s="68">
        <v>45278.48</v>
      </c>
      <c r="F36" s="68">
        <v>60212.522400000002</v>
      </c>
      <c r="G36" s="68"/>
      <c r="H36" s="68"/>
      <c r="I36" s="68">
        <v>60212.522400000002</v>
      </c>
      <c r="J36" s="68">
        <v>10298.35</v>
      </c>
      <c r="K36" s="68"/>
      <c r="L36" s="68">
        <f t="shared" si="0"/>
        <v>10298.35</v>
      </c>
      <c r="M36" s="68">
        <v>59614.746800000001</v>
      </c>
      <c r="N36" s="68">
        <f>IF(LEFT(D36,5)="TILIK",M36-I36,IF(LEFT(D36,5)="VUOSI",M36-I36,IF(_xll.EPMMemberProperty(,D36,"ACCTYPE")="INC",M36-I36,I36-M36)))</f>
        <v>597.77560000000085</v>
      </c>
    </row>
    <row r="37" spans="4:14" x14ac:dyDescent="0.35">
      <c r="D37" s="78" t="str">
        <f xml:space="preserve"> _xll.EPMOlapMemberO("[TILI].[PARENTH1].[411300]","","411300 - Tasausmaksu","","000")</f>
        <v>411300 - Tasausmaksu</v>
      </c>
      <c r="E37" s="80">
        <v>9548.66</v>
      </c>
      <c r="F37" s="80">
        <v>9971</v>
      </c>
      <c r="G37" s="80"/>
      <c r="H37" s="80"/>
      <c r="I37" s="80">
        <v>9971</v>
      </c>
      <c r="J37" s="80">
        <v>1524.14</v>
      </c>
      <c r="K37" s="100"/>
      <c r="L37" s="80">
        <f t="shared" si="0"/>
        <v>1524.14</v>
      </c>
      <c r="M37" s="100">
        <v>9145</v>
      </c>
      <c r="N37" s="80">
        <f>IF(LEFT(D37,5)="TILIK",M37-I37,IF(LEFT(D37,5)="VUOSI",M37-I37,IF(_xll.EPMMemberProperty(,D37,"ACCTYPE")="INC",M37-I37,I37-M37)))</f>
        <v>826</v>
      </c>
    </row>
    <row r="38" spans="4:14" x14ac:dyDescent="0.35">
      <c r="D38" s="78" t="str">
        <f xml:space="preserve"> _xll.EPMOlapMemberO("[TILI].[PARENTH1].[411100]","","411100 - Palkkamenoperusteiset eläkemaksut","","000")</f>
        <v>411100 - Palkkamenoperusteiset eläkemaksut</v>
      </c>
      <c r="E38" s="80">
        <v>39387.339999999997</v>
      </c>
      <c r="F38" s="80">
        <v>49655.522400000002</v>
      </c>
      <c r="G38" s="80"/>
      <c r="H38" s="80"/>
      <c r="I38" s="80">
        <v>49655.522400000002</v>
      </c>
      <c r="J38" s="80">
        <v>8774.2099999999991</v>
      </c>
      <c r="K38" s="100"/>
      <c r="L38" s="80">
        <f t="shared" si="0"/>
        <v>8774.2099999999991</v>
      </c>
      <c r="M38" s="101">
        <v>49883.746800000001</v>
      </c>
      <c r="N38" s="101">
        <f>IF(LEFT(D38,5)="TILIK",M38-I38,IF(LEFT(D38,5)="VUOSI",M38-I38,IF(_xll.EPMMemberProperty(,D38,"ACCTYPE")="INC",M38-I38,I38-M38)))</f>
        <v>-228.22439999999915</v>
      </c>
    </row>
    <row r="39" spans="4:14" x14ac:dyDescent="0.35">
      <c r="D39" s="78" t="str">
        <f xml:space="preserve"> _xll.EPMOlapMemberO("[TILI].[PARENTH1].[411200]","","411200 - Eläkemenoperusteiset eläkemaksut","","000")</f>
        <v>411200 - Eläkemenoperusteiset eläkemaksut</v>
      </c>
      <c r="E39" s="80">
        <v>-3748.41</v>
      </c>
      <c r="F39" s="80"/>
      <c r="G39" s="80"/>
      <c r="H39" s="80"/>
      <c r="I39" s="80"/>
      <c r="J39" s="80"/>
      <c r="K39" s="100"/>
      <c r="L39" s="80" t="str">
        <f t="shared" si="0"/>
        <v/>
      </c>
      <c r="M39" s="100"/>
      <c r="N39" s="80">
        <f>IF(LEFT(D39,5)="TILIK",M39-I39,IF(LEFT(D39,5)="VUOSI",M39-I39,IF(_xll.EPMMemberProperty(,D39,"ACCTYPE")="INC",M39-I39,I39-M39)))</f>
        <v>0</v>
      </c>
    </row>
    <row r="40" spans="4:14" x14ac:dyDescent="0.35">
      <c r="D40" s="78" t="str">
        <f xml:space="preserve"> _xll.EPMOlapMemberO("[TILI].[PARENTH1].[413000]","","413000 - Jaksotetut eläkekulut","","000")</f>
        <v>413000 - Jaksotetut eläkekulut</v>
      </c>
      <c r="E40" s="80">
        <v>90.89</v>
      </c>
      <c r="F40" s="80">
        <v>586</v>
      </c>
      <c r="G40" s="80"/>
      <c r="H40" s="80"/>
      <c r="I40" s="80">
        <v>586</v>
      </c>
      <c r="J40" s="80"/>
      <c r="K40" s="100"/>
      <c r="L40" s="80" t="str">
        <f t="shared" si="0"/>
        <v/>
      </c>
      <c r="M40" s="100">
        <v>586</v>
      </c>
      <c r="N40" s="80">
        <f>IF(LEFT(D40,5)="TILIK",M40-I40,IF(LEFT(D40,5)="VUOSI",M40-I40,IF(_xll.EPMMemberProperty(,D40,"ACCTYPE")="INC",M40-I40,I40-M40)))</f>
        <v>0</v>
      </c>
    </row>
    <row r="41" spans="4:14" x14ac:dyDescent="0.35">
      <c r="D41" s="88" t="str">
        <f xml:space="preserve"> _xll.EPMOlapMemberO("[TILI].[PARENTH1].[1000415A]","","1000415A - Muut henkilöstösivukulut","","000")</f>
        <v>1000415A - Muut henkilöstösivukulut</v>
      </c>
      <c r="E41" s="68">
        <v>9255.83</v>
      </c>
      <c r="F41" s="68">
        <v>9828.6641999999993</v>
      </c>
      <c r="G41" s="68"/>
      <c r="H41" s="68"/>
      <c r="I41" s="68">
        <v>9828.6641999999993</v>
      </c>
      <c r="J41" s="68">
        <v>1268.67</v>
      </c>
      <c r="K41" s="68"/>
      <c r="L41" s="68">
        <f t="shared" si="0"/>
        <v>1268.67</v>
      </c>
      <c r="M41" s="68">
        <v>7888.8684000000003</v>
      </c>
      <c r="N41" s="68">
        <f>IF(LEFT(D41,5)="TILIK",M41-I41,IF(LEFT(D41,5)="VUOSI",M41-I41,IF(_xll.EPMMemberProperty(,D41,"ACCTYPE")="INC",M41-I41,I41-M41)))</f>
        <v>1939.795799999999</v>
      </c>
    </row>
    <row r="42" spans="4:14" x14ac:dyDescent="0.35">
      <c r="D42" s="78" t="str">
        <f xml:space="preserve"> _xll.EPMOlapMemberO("[TILI].[PARENTH1].[419000]","","419000 - Jaksotetut sosiaalivakuutusmaksut","","000")</f>
        <v>419000 - Jaksotetut sosiaalivakuutusmaksut</v>
      </c>
      <c r="E42" s="80">
        <v>-660.2</v>
      </c>
      <c r="F42" s="80">
        <v>-3000</v>
      </c>
      <c r="G42" s="80"/>
      <c r="H42" s="80"/>
      <c r="I42" s="80">
        <v>-3000</v>
      </c>
      <c r="J42" s="80"/>
      <c r="K42" s="100"/>
      <c r="L42" s="80" t="str">
        <f t="shared" si="0"/>
        <v/>
      </c>
      <c r="M42" s="100"/>
      <c r="N42" s="80">
        <f>IF(LEFT(D42,5)="TILIK",M42-I42,IF(LEFT(D42,5)="VUOSI",M42-I42,IF(_xll.EPMMemberProperty(,D42,"ACCTYPE")="INC",M42-I42,I42-M42)))</f>
        <v>-3000</v>
      </c>
    </row>
    <row r="43" spans="4:14" x14ac:dyDescent="0.35">
      <c r="D43" s="78" t="str">
        <f xml:space="preserve"> _xll.EPMOlapMemberO("[TILI].[PARENTH1].[421000]","","421000 - Työnantajan sairausvakuutusmaksut","","000")</f>
        <v>421000 - Työnantajan sairausvakuutusmaksut</v>
      </c>
      <c r="E43" s="80">
        <v>3658.56</v>
      </c>
      <c r="F43" s="80">
        <v>4532.9921999999997</v>
      </c>
      <c r="G43" s="80"/>
      <c r="H43" s="80"/>
      <c r="I43" s="80">
        <v>4532.9921999999997</v>
      </c>
      <c r="J43" s="80">
        <v>615.87</v>
      </c>
      <c r="K43" s="100"/>
      <c r="L43" s="80">
        <f t="shared" si="0"/>
        <v>615.87</v>
      </c>
      <c r="M43" s="101">
        <v>3440.2584000000002</v>
      </c>
      <c r="N43" s="101">
        <f>IF(LEFT(D43,5)="TILIK",M43-I43,IF(LEFT(D43,5)="VUOSI",M43-I43,IF(_xll.EPMMemberProperty(,D43,"ACCTYPE")="INC",M43-I43,I43-M43)))</f>
        <v>1092.7337999999995</v>
      </c>
    </row>
    <row r="44" spans="4:14" x14ac:dyDescent="0.35">
      <c r="D44" s="78" t="str">
        <f xml:space="preserve"> _xll.EPMOlapMemberO("[TILI].[PARENTH1].[421100]","","421100 - Työttömyysvakuutusmaksut","","000")</f>
        <v>421100 - Työttömyysvakuutusmaksut</v>
      </c>
      <c r="E44" s="80">
        <v>4527.18</v>
      </c>
      <c r="F44" s="80">
        <v>6103.2443999999996</v>
      </c>
      <c r="G44" s="80"/>
      <c r="H44" s="80"/>
      <c r="I44" s="80">
        <v>6103.2443999999996</v>
      </c>
      <c r="J44" s="80">
        <v>432.28</v>
      </c>
      <c r="K44" s="100"/>
      <c r="L44" s="80">
        <f t="shared" si="0"/>
        <v>432.28</v>
      </c>
      <c r="M44" s="101">
        <v>3232.6565999999998</v>
      </c>
      <c r="N44" s="101">
        <f>IF(LEFT(D44,5)="TILIK",M44-I44,IF(LEFT(D44,5)="VUOSI",M44-I44,IF(_xll.EPMMemberProperty(,D44,"ACCTYPE")="INC",M44-I44,I44-M44)))</f>
        <v>2870.5877999999998</v>
      </c>
    </row>
    <row r="45" spans="4:14" x14ac:dyDescent="0.35">
      <c r="D45" s="78" t="str">
        <f xml:space="preserve"> _xll.EPMOlapMemberO("[TILI].[PARENTH1].[421200]","","421200 - Tapaturmavakuutusmaksut","","000")</f>
        <v>421200 - Tapaturmavakuutusmaksut</v>
      </c>
      <c r="E45" s="80">
        <v>1636.67</v>
      </c>
      <c r="F45" s="80">
        <v>2073.9180000000001</v>
      </c>
      <c r="G45" s="80"/>
      <c r="H45" s="80"/>
      <c r="I45" s="80">
        <v>2073.9180000000001</v>
      </c>
      <c r="J45" s="80">
        <v>199.18</v>
      </c>
      <c r="K45" s="100"/>
      <c r="L45" s="80">
        <f t="shared" si="0"/>
        <v>199.18</v>
      </c>
      <c r="M45" s="101">
        <v>1097.3237999999999</v>
      </c>
      <c r="N45" s="101">
        <f>IF(LEFT(D45,5)="TILIK",M45-I45,IF(LEFT(D45,5)="VUOSI",M45-I45,IF(_xll.EPMMemberProperty(,D45,"ACCTYPE")="INC",M45-I45,I45-M45)))</f>
        <v>976.59420000000023</v>
      </c>
    </row>
    <row r="46" spans="4:14" x14ac:dyDescent="0.35">
      <c r="D46" s="78" t="str">
        <f xml:space="preserve"> _xll.EPMOlapMemberO("[TILI].[PARENTH1].[421300]","","421300 - Taloudellinen tuki","","000")</f>
        <v>421300 - Taloudellinen tuki</v>
      </c>
      <c r="E46" s="80">
        <v>93.62</v>
      </c>
      <c r="F46" s="80">
        <v>118.50960000000001</v>
      </c>
      <c r="G46" s="80"/>
      <c r="H46" s="80"/>
      <c r="I46" s="80">
        <v>118.50960000000001</v>
      </c>
      <c r="J46" s="80">
        <v>21.34</v>
      </c>
      <c r="K46" s="100"/>
      <c r="L46" s="80">
        <f t="shared" si="0"/>
        <v>21.34</v>
      </c>
      <c r="M46" s="101">
        <v>118.6296</v>
      </c>
      <c r="N46" s="101">
        <f>IF(LEFT(D46,5)="TILIK",M46-I46,IF(LEFT(D46,5)="VUOSI",M46-I46,IF(_xll.EPMMemberProperty(,D46,"ACCTYPE")="INC",M46-I46,I46-M46)))</f>
        <v>-0.11999999999999034</v>
      </c>
    </row>
    <row r="47" spans="4:14" x14ac:dyDescent="0.35">
      <c r="D47" s="88" t="str">
        <f xml:space="preserve"> _xll.EPMOlapMemberO("[TILI].[PARENTH1].[1000423A]","","1000423A - Hlöstökorvaukset &amp; -menojen korjauserät","","000")</f>
        <v>1000423A - Hlöstökorvaukset &amp; -menojen korjauserät</v>
      </c>
      <c r="E47" s="68">
        <v>-600</v>
      </c>
      <c r="F47" s="68"/>
      <c r="G47" s="68"/>
      <c r="H47" s="68"/>
      <c r="I47" s="68"/>
      <c r="J47" s="68">
        <v>-300</v>
      </c>
      <c r="K47" s="68"/>
      <c r="L47" s="68">
        <f t="shared" si="0"/>
        <v>-300</v>
      </c>
      <c r="M47" s="68">
        <v>-300</v>
      </c>
      <c r="N47" s="68">
        <f>IF(LEFT(D47,5)="TILIK",M47-I47,IF(LEFT(D47,5)="VUOSI",M47-I47,IF(_xll.EPMMemberProperty(,D47,"ACCTYPE")="INC",M47-I47,I47-M47)))</f>
        <v>300</v>
      </c>
    </row>
    <row r="48" spans="4:14" x14ac:dyDescent="0.35">
      <c r="D48" s="78" t="str">
        <f xml:space="preserve"> _xll.EPMOlapMemberO("[TILI].[PARENTH1].[409400]","","409400 - Luontoisetujen korvaukset","","000")</f>
        <v>409400 - Luontoisetujen korvaukset</v>
      </c>
      <c r="E48" s="80">
        <v>-600</v>
      </c>
      <c r="F48" s="80"/>
      <c r="G48" s="80"/>
      <c r="H48" s="80"/>
      <c r="I48" s="80"/>
      <c r="J48" s="80">
        <v>-300</v>
      </c>
      <c r="K48" s="100"/>
      <c r="L48" s="80">
        <f t="shared" si="0"/>
        <v>-300</v>
      </c>
      <c r="M48" s="101">
        <v>-300</v>
      </c>
      <c r="N48" s="101">
        <f>IF(LEFT(D48,5)="TILIK",M48-I48,IF(LEFT(D48,5)="VUOSI",M48-I48,IF(_xll.EPMMemberProperty(,D48,"ACCTYPE")="INC",M48-I48,I48-M48)))</f>
        <v>300</v>
      </c>
    </row>
    <row r="49" spans="4:14" x14ac:dyDescent="0.35">
      <c r="D49" s="87" t="str">
        <f xml:space="preserve"> _xll.EPMOlapMemberO("[TILI].[PARENTH1].[100043A]","","100043A - Palvelujen ostot","","000")</f>
        <v>100043A - Palvelujen ostot</v>
      </c>
      <c r="E49" s="68">
        <v>98078.71</v>
      </c>
      <c r="F49" s="68">
        <v>123151</v>
      </c>
      <c r="G49" s="68"/>
      <c r="H49" s="68"/>
      <c r="I49" s="68">
        <v>123151</v>
      </c>
      <c r="J49" s="68">
        <v>2692.62</v>
      </c>
      <c r="K49" s="68"/>
      <c r="L49" s="68">
        <f t="shared" si="0"/>
        <v>2692.62</v>
      </c>
      <c r="M49" s="68">
        <v>123151</v>
      </c>
      <c r="N49" s="68">
        <f>IF(LEFT(D49,5)="TILIK",M49-I49,IF(LEFT(D49,5)="VUOSI",M49-I49,IF(_xll.EPMMemberProperty(,D49,"ACCTYPE")="INC",M49-I49,I49-M49)))</f>
        <v>0</v>
      </c>
    </row>
    <row r="50" spans="4:14" x14ac:dyDescent="0.35">
      <c r="D50" s="88" t="str">
        <f xml:space="preserve"> _xll.EPMOlapMemberO("[TILI].[PARENTH1].[1000434A]","","1000434A - Muiden palvelujen ostot","","000")</f>
        <v>1000434A - Muiden palvelujen ostot</v>
      </c>
      <c r="E50" s="68">
        <v>98078.71</v>
      </c>
      <c r="F50" s="68">
        <v>123151</v>
      </c>
      <c r="G50" s="68"/>
      <c r="H50" s="68"/>
      <c r="I50" s="68">
        <v>123151</v>
      </c>
      <c r="J50" s="68">
        <v>2692.62</v>
      </c>
      <c r="K50" s="68"/>
      <c r="L50" s="68">
        <f t="shared" si="0"/>
        <v>2692.62</v>
      </c>
      <c r="M50" s="68">
        <v>123151</v>
      </c>
      <c r="N50" s="68">
        <f>IF(LEFT(D50,5)="TILIK",M50-I50,IF(LEFT(D50,5)="VUOSI",M50-I50,IF(_xll.EPMMemberProperty(,D50,"ACCTYPE")="INC",M50-I50,I50-M50)))</f>
        <v>0</v>
      </c>
    </row>
    <row r="51" spans="4:14" x14ac:dyDescent="0.35">
      <c r="D51" s="78" t="str">
        <f xml:space="preserve"> _xll.EPMOlapMemberO("[TILI].[PARENTH1].[434000]","","434000 - Asiantuntijapalvelut","","000")</f>
        <v>434000 - Asiantuntijapalvelut</v>
      </c>
      <c r="E51" s="80">
        <v>13174.33</v>
      </c>
      <c r="F51" s="80">
        <v>24000</v>
      </c>
      <c r="G51" s="80"/>
      <c r="H51" s="80"/>
      <c r="I51" s="80">
        <v>24000</v>
      </c>
      <c r="J51" s="80">
        <v>340.08</v>
      </c>
      <c r="K51" s="100"/>
      <c r="L51" s="80">
        <f t="shared" si="0"/>
        <v>340.08</v>
      </c>
      <c r="M51" s="100">
        <v>24000</v>
      </c>
      <c r="N51" s="80">
        <f>IF(LEFT(D51,5)="TILIK",M51-I51,IF(LEFT(D51,5)="VUOSI",M51-I51,IF(_xll.EPMMemberProperty(,D51,"ACCTYPE")="INC",M51-I51,I51-M51)))</f>
        <v>0</v>
      </c>
    </row>
    <row r="52" spans="4:14" x14ac:dyDescent="0.35">
      <c r="D52" s="78" t="str">
        <f xml:space="preserve"> _xll.EPMOlapMemberO("[TILI].[PARENTH1].[434100]","","434100 - Toimistopalvelut","","000")</f>
        <v>434100 - Toimistopalvelut</v>
      </c>
      <c r="E52" s="80">
        <v>63494.59</v>
      </c>
      <c r="F52" s="80">
        <v>53460</v>
      </c>
      <c r="G52" s="80"/>
      <c r="H52" s="80"/>
      <c r="I52" s="80">
        <v>53460</v>
      </c>
      <c r="J52" s="80">
        <v>1096.3699999999999</v>
      </c>
      <c r="K52" s="100"/>
      <c r="L52" s="80">
        <f t="shared" si="0"/>
        <v>1096.3699999999999</v>
      </c>
      <c r="M52" s="100">
        <v>53460</v>
      </c>
      <c r="N52" s="80">
        <f>IF(LEFT(D52,5)="TILIK",M52-I52,IF(LEFT(D52,5)="VUOSI",M52-I52,IF(_xll.EPMMemberProperty(,D52,"ACCTYPE")="INC",M52-I52,I52-M52)))</f>
        <v>0</v>
      </c>
    </row>
    <row r="53" spans="4:14" x14ac:dyDescent="0.35">
      <c r="D53" s="78" t="str">
        <f xml:space="preserve"> _xll.EPMOlapMemberO("[TILI].[PARENTH1].[434400]","","434400 - Rahoitus- ja pankkipalvelut","","000")</f>
        <v>434400 - Rahoitus- ja pankkipalvelut</v>
      </c>
      <c r="E53" s="80">
        <v>684.29</v>
      </c>
      <c r="F53" s="80">
        <v>100</v>
      </c>
      <c r="G53" s="80"/>
      <c r="H53" s="80"/>
      <c r="I53" s="80">
        <v>100</v>
      </c>
      <c r="J53" s="80"/>
      <c r="K53" s="100"/>
      <c r="L53" s="80" t="str">
        <f t="shared" si="0"/>
        <v/>
      </c>
      <c r="M53" s="100">
        <v>100</v>
      </c>
      <c r="N53" s="80">
        <f>IF(LEFT(D53,5)="TILIK",M53-I53,IF(LEFT(D53,5)="VUOSI",M53-I53,IF(_xll.EPMMemberProperty(,D53,"ACCTYPE")="INC",M53-I53,I53-M53)))</f>
        <v>0</v>
      </c>
    </row>
    <row r="54" spans="4:14" x14ac:dyDescent="0.35">
      <c r="D54" s="78" t="str">
        <f xml:space="preserve"> _xll.EPMOlapMemberO("[TILI].[PARENTH1].[435000]","","435000 - Painatukset ja ilmoitukset","","000")</f>
        <v>435000 - Painatukset ja ilmoitukset</v>
      </c>
      <c r="E54" s="80"/>
      <c r="F54" s="80">
        <v>500</v>
      </c>
      <c r="G54" s="80"/>
      <c r="H54" s="80"/>
      <c r="I54" s="80">
        <v>500</v>
      </c>
      <c r="J54" s="80"/>
      <c r="K54" s="100"/>
      <c r="L54" s="80" t="str">
        <f t="shared" si="0"/>
        <v/>
      </c>
      <c r="M54" s="100">
        <v>500</v>
      </c>
      <c r="N54" s="80">
        <f>IF(LEFT(D54,5)="TILIK",M54-I54,IF(LEFT(D54,5)="VUOSI",M54-I54,IF(_xll.EPMMemberProperty(,D54,"ACCTYPE")="INC",M54-I54,I54-M54)))</f>
        <v>0</v>
      </c>
    </row>
    <row r="55" spans="4:14" x14ac:dyDescent="0.35">
      <c r="D55" s="78" t="str">
        <f xml:space="preserve"> _xll.EPMOlapMemberO("[TILI].[PARENTH1].[438100]","","438100 - Siivouspalvelut","","000")</f>
        <v>438100 - Siivouspalvelut</v>
      </c>
      <c r="E55" s="80"/>
      <c r="F55" s="80">
        <v>100</v>
      </c>
      <c r="G55" s="80"/>
      <c r="H55" s="80"/>
      <c r="I55" s="80">
        <v>100</v>
      </c>
      <c r="J55" s="80"/>
      <c r="K55" s="100"/>
      <c r="L55" s="80" t="str">
        <f t="shared" si="0"/>
        <v/>
      </c>
      <c r="M55" s="100">
        <v>100</v>
      </c>
      <c r="N55" s="80">
        <f>IF(LEFT(D55,5)="TILIK",M55-I55,IF(LEFT(D55,5)="VUOSI",M55-I55,IF(_xll.EPMMemberProperty(,D55,"ACCTYPE")="INC",M55-I55,I55-M55)))</f>
        <v>0</v>
      </c>
    </row>
    <row r="56" spans="4:14" x14ac:dyDescent="0.35">
      <c r="D56" s="78" t="str">
        <f xml:space="preserve"> _xll.EPMOlapMemberO("[TILI].[PARENTH1].[441000]","","441000 - Majoitus- ja ravitsemispalvelut","","000")</f>
        <v>441000 - Majoitus- ja ravitsemispalvelut</v>
      </c>
      <c r="E56" s="80">
        <v>5938.46</v>
      </c>
      <c r="F56" s="80">
        <v>5500</v>
      </c>
      <c r="G56" s="80"/>
      <c r="H56" s="80"/>
      <c r="I56" s="80">
        <v>5500</v>
      </c>
      <c r="J56" s="80"/>
      <c r="K56" s="100"/>
      <c r="L56" s="80" t="str">
        <f t="shared" si="0"/>
        <v/>
      </c>
      <c r="M56" s="100">
        <v>5500</v>
      </c>
      <c r="N56" s="80">
        <f>IF(LEFT(D56,5)="TILIK",M56-I56,IF(LEFT(D56,5)="VUOSI",M56-I56,IF(_xll.EPMMemberProperty(,D56,"ACCTYPE")="INC",M56-I56,I56-M56)))</f>
        <v>0</v>
      </c>
    </row>
    <row r="57" spans="4:14" x14ac:dyDescent="0.35">
      <c r="D57" s="78" t="str">
        <f xml:space="preserve"> _xll.EPMOlapMemberO("[TILI].[PARENTH1].[441300]","","441300 - Ruokapalvelut","","000")</f>
        <v>441300 - Ruokapalvelut</v>
      </c>
      <c r="E57" s="80"/>
      <c r="F57" s="80">
        <v>5000</v>
      </c>
      <c r="G57" s="80"/>
      <c r="H57" s="80"/>
      <c r="I57" s="80">
        <v>5000</v>
      </c>
      <c r="J57" s="80">
        <v>1256.17</v>
      </c>
      <c r="K57" s="100"/>
      <c r="L57" s="80">
        <f t="shared" si="0"/>
        <v>1256.17</v>
      </c>
      <c r="M57" s="100">
        <v>5000</v>
      </c>
      <c r="N57" s="80">
        <f>IF(LEFT(D57,5)="TILIK",M57-I57,IF(LEFT(D57,5)="VUOSI",M57-I57,IF(_xll.EPMMemberProperty(,D57,"ACCTYPE")="INC",M57-I57,I57-M57)))</f>
        <v>0</v>
      </c>
    </row>
    <row r="58" spans="4:14" x14ac:dyDescent="0.35">
      <c r="D58" s="78" t="str">
        <f xml:space="preserve"> _xll.EPMOlapMemberO("[TILI].[PARENTH1].[442050]","","442050 - Henkilöstön matkakustannukset","","000")</f>
        <v>442050 - Henkilöstön matkakustannukset</v>
      </c>
      <c r="E58" s="80">
        <v>2607.04</v>
      </c>
      <c r="F58" s="80">
        <v>4500</v>
      </c>
      <c r="G58" s="80"/>
      <c r="H58" s="80"/>
      <c r="I58" s="80">
        <v>4500</v>
      </c>
      <c r="J58" s="80"/>
      <c r="K58" s="100"/>
      <c r="L58" s="80" t="str">
        <f t="shared" si="0"/>
        <v/>
      </c>
      <c r="M58" s="100">
        <v>4500</v>
      </c>
      <c r="N58" s="80">
        <f>IF(LEFT(D58,5)="TILIK",M58-I58,IF(LEFT(D58,5)="VUOSI",M58-I58,IF(_xll.EPMMemberProperty(,D58,"ACCTYPE")="INC",M58-I58,I58-M58)))</f>
        <v>0</v>
      </c>
    </row>
    <row r="59" spans="4:14" x14ac:dyDescent="0.35">
      <c r="D59" s="78" t="str">
        <f xml:space="preserve"> _xll.EPMOlapMemberO("[TILI].[PARENTH1].[447000]","","447000 - Muut palvelut","","000")</f>
        <v>447000 - Muut palvelut</v>
      </c>
      <c r="E59" s="80"/>
      <c r="F59" s="80">
        <v>280</v>
      </c>
      <c r="G59" s="80"/>
      <c r="H59" s="80"/>
      <c r="I59" s="80">
        <v>280</v>
      </c>
      <c r="J59" s="80"/>
      <c r="K59" s="100"/>
      <c r="L59" s="80" t="str">
        <f t="shared" si="0"/>
        <v/>
      </c>
      <c r="M59" s="100">
        <v>280</v>
      </c>
      <c r="N59" s="80">
        <f>IF(LEFT(D59,5)="TILIK",M59-I59,IF(LEFT(D59,5)="VUOSI",M59-I59,IF(_xll.EPMMemberProperty(,D59,"ACCTYPE")="INC",M59-I59,I59-M59)))</f>
        <v>0</v>
      </c>
    </row>
    <row r="60" spans="4:14" x14ac:dyDescent="0.35">
      <c r="D60" s="78" t="str">
        <f xml:space="preserve"> _xll.EPMOlapMemberO("[TILI].[PARENTH1].[447300]","","447300 - Henkilöstön koulutus","","000")</f>
        <v>447300 - Henkilöstön koulutus</v>
      </c>
      <c r="E60" s="80">
        <v>12180</v>
      </c>
      <c r="F60" s="80">
        <v>29711</v>
      </c>
      <c r="G60" s="80"/>
      <c r="H60" s="80"/>
      <c r="I60" s="80">
        <v>29711</v>
      </c>
      <c r="J60" s="80"/>
      <c r="K60" s="100"/>
      <c r="L60" s="80" t="str">
        <f t="shared" si="0"/>
        <v/>
      </c>
      <c r="M60" s="100">
        <v>29711</v>
      </c>
      <c r="N60" s="80">
        <f>IF(LEFT(D60,5)="TILIK",M60-I60,IF(LEFT(D60,5)="VUOSI",M60-I60,IF(_xll.EPMMemberProperty(,D60,"ACCTYPE")="INC",M60-I60,I60-M60)))</f>
        <v>0</v>
      </c>
    </row>
    <row r="61" spans="4:14" x14ac:dyDescent="0.35">
      <c r="D61" s="87" t="str">
        <f xml:space="preserve"> _xll.EPMOlapMemberO("[TILI].[PARENTH1].[100045A]","","100045A - Aineet, tarvikkeet ja tavarat","","000")</f>
        <v>100045A - Aineet, tarvikkeet ja tavarat</v>
      </c>
      <c r="E61" s="68">
        <v>2583.69</v>
      </c>
      <c r="F61" s="68">
        <v>8877</v>
      </c>
      <c r="G61" s="68"/>
      <c r="H61" s="68"/>
      <c r="I61" s="68">
        <v>8877</v>
      </c>
      <c r="J61" s="68">
        <v>678.91</v>
      </c>
      <c r="K61" s="68"/>
      <c r="L61" s="68">
        <f t="shared" si="0"/>
        <v>678.91</v>
      </c>
      <c r="M61" s="68">
        <v>8877</v>
      </c>
      <c r="N61" s="68">
        <f>IF(LEFT(D61,5)="TILIK",M61-I61,IF(LEFT(D61,5)="VUOSI",M61-I61,IF(_xll.EPMMemberProperty(,D61,"ACCTYPE")="INC",M61-I61,I61-M61)))</f>
        <v>0</v>
      </c>
    </row>
    <row r="62" spans="4:14" x14ac:dyDescent="0.35">
      <c r="D62" s="88" t="str">
        <f xml:space="preserve"> _xll.EPMOlapMemberO("[TILI].[PARENTH1].[1000450A]","","1000450A - Ostot tilikauden aikana","","000")</f>
        <v>1000450A - Ostot tilikauden aikana</v>
      </c>
      <c r="E62" s="68">
        <v>2583.69</v>
      </c>
      <c r="F62" s="68">
        <v>8877</v>
      </c>
      <c r="G62" s="68"/>
      <c r="H62" s="68"/>
      <c r="I62" s="68">
        <v>8877</v>
      </c>
      <c r="J62" s="68">
        <v>678.91</v>
      </c>
      <c r="K62" s="68"/>
      <c r="L62" s="68">
        <f t="shared" si="0"/>
        <v>678.91</v>
      </c>
      <c r="M62" s="68">
        <v>8877</v>
      </c>
      <c r="N62" s="68">
        <f>IF(LEFT(D62,5)="TILIK",M62-I62,IF(LEFT(D62,5)="VUOSI",M62-I62,IF(_xll.EPMMemberProperty(,D62,"ACCTYPE")="INC",M62-I62,I62-M62)))</f>
        <v>0</v>
      </c>
    </row>
    <row r="63" spans="4:14" x14ac:dyDescent="0.35">
      <c r="D63" s="78" t="str">
        <f xml:space="preserve"> _xll.EPMOlapMemberO("[TILI].[PARENTH1].[450000]","","450000 - Toimisto- ja koulutarvikkeet","","000")</f>
        <v>450000 - Toimisto- ja koulutarvikkeet</v>
      </c>
      <c r="E63" s="80">
        <v>28.98</v>
      </c>
      <c r="F63" s="80">
        <v>600</v>
      </c>
      <c r="G63" s="80"/>
      <c r="H63" s="80"/>
      <c r="I63" s="80">
        <v>600</v>
      </c>
      <c r="J63" s="80"/>
      <c r="K63" s="100"/>
      <c r="L63" s="80" t="str">
        <f t="shared" si="0"/>
        <v/>
      </c>
      <c r="M63" s="100">
        <v>600</v>
      </c>
      <c r="N63" s="80">
        <f>IF(LEFT(D63,5)="TILIK",M63-I63,IF(LEFT(D63,5)="VUOSI",M63-I63,IF(_xll.EPMMemberProperty(,D63,"ACCTYPE")="INC",M63-I63,I63-M63)))</f>
        <v>0</v>
      </c>
    </row>
    <row r="64" spans="4:14" x14ac:dyDescent="0.35">
      <c r="D64" s="78" t="str">
        <f xml:space="preserve"> _xll.EPMOlapMemberO("[TILI].[PARENTH1].[451000]","","451000 - Kirjallisuus","","000")</f>
        <v>451000 - Kirjallisuus</v>
      </c>
      <c r="E64" s="80">
        <v>2554.65</v>
      </c>
      <c r="F64" s="80">
        <v>1899</v>
      </c>
      <c r="G64" s="80"/>
      <c r="H64" s="80"/>
      <c r="I64" s="80">
        <v>1899</v>
      </c>
      <c r="J64" s="80">
        <v>678.91</v>
      </c>
      <c r="K64" s="100"/>
      <c r="L64" s="80">
        <f t="shared" si="0"/>
        <v>678.91</v>
      </c>
      <c r="M64" s="100">
        <v>1899</v>
      </c>
      <c r="N64" s="80">
        <f>IF(LEFT(D64,5)="TILIK",M64-I64,IF(LEFT(D64,5)="VUOSI",M64-I64,IF(_xll.EPMMemberProperty(,D64,"ACCTYPE")="INC",M64-I64,I64-M64)))</f>
        <v>0</v>
      </c>
    </row>
    <row r="65" spans="4:14" x14ac:dyDescent="0.35">
      <c r="D65" s="78" t="str">
        <f xml:space="preserve"> _xll.EPMOlapMemberO("[TILI].[PARENTH1].[456400]","","456400 - IT-laitteet","","000")</f>
        <v>456400 - IT-laitteet</v>
      </c>
      <c r="E65" s="80"/>
      <c r="F65" s="80">
        <v>4000</v>
      </c>
      <c r="G65" s="80"/>
      <c r="H65" s="80"/>
      <c r="I65" s="80">
        <v>4000</v>
      </c>
      <c r="J65" s="80"/>
      <c r="K65" s="100"/>
      <c r="L65" s="80" t="str">
        <f t="shared" si="0"/>
        <v/>
      </c>
      <c r="M65" s="100">
        <v>4000</v>
      </c>
      <c r="N65" s="80">
        <f>IF(LEFT(D65,5)="TILIK",M65-I65,IF(LEFT(D65,5)="VUOSI",M65-I65,IF(_xll.EPMMemberProperty(,D65,"ACCTYPE")="INC",M65-I65,I65-M65)))</f>
        <v>0</v>
      </c>
    </row>
    <row r="66" spans="4:14" x14ac:dyDescent="0.35">
      <c r="D66" s="78" t="str">
        <f xml:space="preserve"> _xll.EPMOlapMemberO("[TILI].[PARENTH1].[458000]","","458000 - Kalusto","","000")</f>
        <v>458000 - Kalusto</v>
      </c>
      <c r="E66" s="80"/>
      <c r="F66" s="80">
        <v>2378</v>
      </c>
      <c r="G66" s="80"/>
      <c r="H66" s="80"/>
      <c r="I66" s="80">
        <v>2378</v>
      </c>
      <c r="J66" s="80"/>
      <c r="K66" s="100"/>
      <c r="L66" s="80" t="str">
        <f t="shared" si="0"/>
        <v/>
      </c>
      <c r="M66" s="100">
        <v>2378</v>
      </c>
      <c r="N66" s="80">
        <f>IF(LEFT(D66,5)="TILIK",M66-I66,IF(LEFT(D66,5)="VUOSI",M66-I66,IF(_xll.EPMMemberProperty(,D66,"ACCTYPE")="INC",M66-I66,I66-M66)))</f>
        <v>0</v>
      </c>
    </row>
    <row r="67" spans="4:14" x14ac:dyDescent="0.35">
      <c r="D67" s="78" t="str">
        <f xml:space="preserve"> _xll.EPMOlapMemberO("[TILI].[PARENTH1].[460000]","","460000 - Muu materiaali","","000")</f>
        <v>460000 - Muu materiaali</v>
      </c>
      <c r="E67" s="80">
        <v>0.06</v>
      </c>
      <c r="F67" s="80"/>
      <c r="G67" s="80"/>
      <c r="H67" s="80"/>
      <c r="I67" s="80"/>
      <c r="J67" s="80"/>
      <c r="K67" s="100"/>
      <c r="L67" s="80" t="str">
        <f t="shared" si="0"/>
        <v/>
      </c>
      <c r="M67" s="100"/>
      <c r="N67" s="80">
        <f>IF(LEFT(D67,5)="TILIK",M67-I67,IF(LEFT(D67,5)="VUOSI",M67-I67,IF(_xll.EPMMemberProperty(,D67,"ACCTYPE")="INC",M67-I67,I67-M67)))</f>
        <v>0</v>
      </c>
    </row>
    <row r="68" spans="4:14" x14ac:dyDescent="0.35">
      <c r="D68" s="87" t="str">
        <f xml:space="preserve"> _xll.EPMOlapMemberO("[TILI].[PARENTH1].[100048A]","","100048A - Muut toimintakulut","","000")</f>
        <v>100048A - Muut toimintakulut</v>
      </c>
      <c r="E68" s="68">
        <v>713.02</v>
      </c>
      <c r="F68" s="68">
        <v>2517</v>
      </c>
      <c r="G68" s="68"/>
      <c r="H68" s="68"/>
      <c r="I68" s="68">
        <v>2517</v>
      </c>
      <c r="J68" s="68"/>
      <c r="K68" s="68"/>
      <c r="L68" s="68" t="str">
        <f t="shared" si="0"/>
        <v/>
      </c>
      <c r="M68" s="68">
        <v>2517</v>
      </c>
      <c r="N68" s="68">
        <f>IF(LEFT(D68,5)="TILIK",M68-I68,IF(LEFT(D68,5)="VUOSI",M68-I68,IF(_xll.EPMMemberProperty(,D68,"ACCTYPE")="INC",M68-I68,I68-M68)))</f>
        <v>0</v>
      </c>
    </row>
    <row r="69" spans="4:14" x14ac:dyDescent="0.35">
      <c r="D69" s="88" t="str">
        <f xml:space="preserve"> _xll.EPMOlapMemberO("[TILI].[PARENTH1].[1000490A]","","1000490A - Muut toimintakulut","","000")</f>
        <v>1000490A - Muut toimintakulut</v>
      </c>
      <c r="E69" s="68">
        <v>713.02</v>
      </c>
      <c r="F69" s="68">
        <v>2517</v>
      </c>
      <c r="G69" s="68"/>
      <c r="H69" s="68"/>
      <c r="I69" s="68">
        <v>2517</v>
      </c>
      <c r="J69" s="68"/>
      <c r="K69" s="68"/>
      <c r="L69" s="68" t="str">
        <f t="shared" si="0"/>
        <v/>
      </c>
      <c r="M69" s="68">
        <v>2517</v>
      </c>
      <c r="N69" s="68">
        <f>IF(LEFT(D69,5)="TILIK",M69-I69,IF(LEFT(D69,5)="VUOSI",M69-I69,IF(_xll.EPMMemberProperty(,D69,"ACCTYPE")="INC",M69-I69,I69-M69)))</f>
        <v>0</v>
      </c>
    </row>
    <row r="70" spans="4:14" x14ac:dyDescent="0.35">
      <c r="D70" s="78" t="str">
        <f xml:space="preserve"> _xll.EPMOlapMemberO("[TILI].[PARENTH1].[494000]","","494000 - Muut kulut","","000")</f>
        <v>494000 - Muut kulut</v>
      </c>
      <c r="E70" s="80">
        <v>698.07</v>
      </c>
      <c r="F70" s="80">
        <v>1967</v>
      </c>
      <c r="G70" s="80"/>
      <c r="H70" s="80"/>
      <c r="I70" s="80">
        <v>1967</v>
      </c>
      <c r="J70" s="80"/>
      <c r="K70" s="100"/>
      <c r="L70" s="80" t="str">
        <f t="shared" si="0"/>
        <v/>
      </c>
      <c r="M70" s="100">
        <v>1967</v>
      </c>
      <c r="N70" s="80">
        <f>IF(LEFT(D70,5)="TILIK",M70-I70,IF(LEFT(D70,5)="VUOSI",M70-I70,IF(_xll.EPMMemberProperty(,D70,"ACCTYPE")="INC",M70-I70,I70-M70)))</f>
        <v>0</v>
      </c>
    </row>
    <row r="71" spans="4:14" x14ac:dyDescent="0.35">
      <c r="D71" s="78" t="str">
        <f xml:space="preserve"> _xll.EPMOlapMemberO("[TILI].[PARENTH1].[494001]","","494001 - Muut kulut (vain automaattikirjaukset)","","000")</f>
        <v>494001 - Muut kulut (vain automaattikirjaukset)</v>
      </c>
      <c r="E71" s="80">
        <v>14.95</v>
      </c>
      <c r="F71" s="80"/>
      <c r="G71" s="80"/>
      <c r="H71" s="80"/>
      <c r="I71" s="80"/>
      <c r="J71" s="80"/>
      <c r="K71" s="100"/>
      <c r="L71" s="80" t="str">
        <f t="shared" si="0"/>
        <v/>
      </c>
      <c r="M71" s="100"/>
      <c r="N71" s="80">
        <f>IF(LEFT(D71,5)="TILIK",M71-I71,IF(LEFT(D71,5)="VUOSI",M71-I71,IF(_xll.EPMMemberProperty(,D71,"ACCTYPE")="INC",M71-I71,I71-M71)))</f>
        <v>0</v>
      </c>
    </row>
    <row r="72" spans="4:14" x14ac:dyDescent="0.35">
      <c r="D72" s="78" t="str">
        <f xml:space="preserve"> _xll.EPMOlapMemberO("[TILI].[PARENTH1].[494100]","","494100 - Edustus- ja suhdetoiminta","","000")</f>
        <v>494100 - Edustus- ja suhdetoiminta</v>
      </c>
      <c r="E72" s="80"/>
      <c r="F72" s="80">
        <v>300</v>
      </c>
      <c r="G72" s="80"/>
      <c r="H72" s="80"/>
      <c r="I72" s="80">
        <v>300</v>
      </c>
      <c r="J72" s="80"/>
      <c r="K72" s="100"/>
      <c r="L72" s="80" t="str">
        <f t="shared" si="0"/>
        <v/>
      </c>
      <c r="M72" s="100">
        <v>300</v>
      </c>
      <c r="N72" s="80">
        <f>IF(LEFT(D72,5)="TILIK",M72-I72,IF(LEFT(D72,5)="VUOSI",M72-I72,IF(_xll.EPMMemberProperty(,D72,"ACCTYPE")="INC",M72-I72,I72-M72)))</f>
        <v>0</v>
      </c>
    </row>
    <row r="73" spans="4:14" x14ac:dyDescent="0.35">
      <c r="D73" s="78" t="str">
        <f xml:space="preserve"> _xll.EPMOlapMemberO("[TILI].[PARENTH1].[494200]","","494200 - Tyky-toiminta","","000")</f>
        <v>494200 - Tyky-toiminta</v>
      </c>
      <c r="E73" s="80"/>
      <c r="F73" s="80">
        <v>250</v>
      </c>
      <c r="G73" s="80"/>
      <c r="H73" s="80"/>
      <c r="I73" s="80">
        <v>250</v>
      </c>
      <c r="J73" s="80"/>
      <c r="K73" s="100"/>
      <c r="L73" s="80" t="str">
        <f t="shared" si="0"/>
        <v/>
      </c>
      <c r="M73" s="100">
        <v>250</v>
      </c>
      <c r="N73" s="80">
        <f>IF(LEFT(D73,5)="TILIK",M73-I73,IF(LEFT(D73,5)="VUOSI",M73-I73,IF(_xll.EPMMemberProperty(,D73,"ACCTYPE")="INC",M73-I73,I73-M73)))</f>
        <v>0</v>
      </c>
    </row>
    <row r="74" spans="4:14" x14ac:dyDescent="0.35">
      <c r="D74" s="89" t="str">
        <f xml:space="preserve"> _xll.FPMXLClient.TechnicalCategory.EPMLocalMember("","005","000")</f>
        <v/>
      </c>
      <c r="E74" s="94"/>
      <c r="F74" s="94"/>
      <c r="G74" s="94"/>
      <c r="H74" s="94"/>
      <c r="I74" s="94"/>
      <c r="J74" s="94"/>
      <c r="K74" s="94"/>
      <c r="L74" s="94" t="str">
        <f t="shared" si="0"/>
        <v/>
      </c>
      <c r="M74" s="94"/>
      <c r="N74" s="94">
        <f>IF(LEFT(D74,5)="TILIK",M74-I74,IF(LEFT(D74,5)="VUOSI",M74-I74,IF(_xll.EPMMemberProperty(,D74,"ACCTYPE")="INC",M74-I74,I74-M74)))</f>
        <v>0</v>
      </c>
    </row>
    <row r="75" spans="4:14" x14ac:dyDescent="0.35">
      <c r="D75" s="107" t="str">
        <f xml:space="preserve"> _xll.EPMOlapMemberO("[TILI].[PARENTH1].[10004A]","","TOIMINTAKULUT","","000")</f>
        <v>TOIMINTAKULUT</v>
      </c>
      <c r="E75" s="68">
        <v>428397.6</v>
      </c>
      <c r="F75" s="68">
        <v>505760.18660000002</v>
      </c>
      <c r="G75" s="68"/>
      <c r="H75" s="68"/>
      <c r="I75" s="68">
        <v>505760.18660000002</v>
      </c>
      <c r="J75" s="68">
        <v>68032.86</v>
      </c>
      <c r="K75" s="68"/>
      <c r="L75" s="68">
        <f t="shared" si="0"/>
        <v>68032.86</v>
      </c>
      <c r="M75" s="68">
        <v>503222.6152</v>
      </c>
      <c r="N75" s="68">
        <f>IF(LEFT(D75,5)="TILIK",M75-I75,IF(LEFT(D75,5)="VUOSI",M75-I75,IF(_xll.EPMMemberProperty(,D75,"ACCTYPE")="INC",M75-I75,I75-M75)))</f>
        <v>2537.5714000000153</v>
      </c>
    </row>
    <row r="76" spans="4:14" x14ac:dyDescent="0.35">
      <c r="D76" s="89" t="str">
        <f xml:space="preserve"> _xll.FPMXLClient.TechnicalCategory.EPMLocalMember("","006","000")</f>
        <v/>
      </c>
      <c r="E76" s="94"/>
      <c r="F76" s="94"/>
      <c r="G76" s="94"/>
      <c r="H76" s="94"/>
      <c r="I76" s="94"/>
      <c r="J76" s="94"/>
      <c r="K76" s="94"/>
      <c r="L76" s="94" t="str">
        <f t="shared" si="0"/>
        <v/>
      </c>
      <c r="M76" s="94"/>
      <c r="N76" s="94">
        <f>IF(LEFT(D76,5)="TILIK",M76-I76,IF(LEFT(D76,5)="VUOSI",M76-I76,IF(_xll.EPMMemberProperty(,D76,"ACCTYPE")="INC",M76-I76,I76-M76)))</f>
        <v>0</v>
      </c>
    </row>
    <row r="77" spans="4:14" x14ac:dyDescent="0.35">
      <c r="D77" s="89" t="str">
        <f xml:space="preserve"> _xll.FPMXLClient.TechnicalCategory.EPMLocalMember("","016","000")</f>
        <v/>
      </c>
      <c r="E77" s="94"/>
      <c r="F77" s="94"/>
      <c r="G77" s="94"/>
      <c r="H77" s="94"/>
      <c r="I77" s="94"/>
      <c r="J77" s="94"/>
      <c r="K77" s="94"/>
      <c r="L77" s="94" t="str">
        <f t="shared" si="0"/>
        <v/>
      </c>
      <c r="M77" s="94"/>
      <c r="N77" s="94">
        <f>IF(LEFT(D77,5)="TILIK",M77-I77,IF(LEFT(D77,5)="VUOSI",M77-I77,IF(_xll.EPMMemberProperty(,D77,"ACCTYPE")="INC",M77-I77,I77-M77)))</f>
        <v>0</v>
      </c>
    </row>
    <row r="78" spans="4:14" x14ac:dyDescent="0.35">
      <c r="D78" s="108" t="str">
        <f xml:space="preserve"> _xll.EPMOlapMemberO("[TILI].[PARENTH1].[10001A]","","TOIMINTAKATE","","000")</f>
        <v>TOIMINTAKATE</v>
      </c>
      <c r="E78" s="68">
        <v>-428397.6</v>
      </c>
      <c r="F78" s="68">
        <v>-505760.18660000002</v>
      </c>
      <c r="G78" s="68"/>
      <c r="H78" s="68"/>
      <c r="I78" s="68">
        <v>-505760.18660000002</v>
      </c>
      <c r="J78" s="68">
        <v>-68032.86</v>
      </c>
      <c r="K78" s="68"/>
      <c r="L78" s="68">
        <f t="shared" si="0"/>
        <v>-68032.86</v>
      </c>
      <c r="M78" s="68">
        <v>-503222.6152</v>
      </c>
      <c r="N78" s="68">
        <f>IF(LEFT(D78,5)="TILIK",M78-I78,IF(LEFT(D78,5)="VUOSI",M78-I78,IF(_xll.EPMMemberProperty(,D78,"ACCTYPE")="INC",M78-I78,I78-M78)))</f>
        <v>2537.5714000000153</v>
      </c>
    </row>
    <row r="79" spans="4:14" x14ac:dyDescent="0.35">
      <c r="D79" s="89" t="str">
        <f xml:space="preserve"> _xll.FPMXLClient.TechnicalCategory.EPMLocalMember("","017","000")</f>
        <v/>
      </c>
      <c r="E79" s="94"/>
      <c r="F79" s="94"/>
      <c r="G79" s="94"/>
      <c r="H79" s="94"/>
      <c r="I79" s="94"/>
      <c r="J79" s="94"/>
      <c r="K79" s="94"/>
      <c r="L79" s="94" t="str">
        <f t="shared" si="0"/>
        <v/>
      </c>
      <c r="M79" s="94"/>
      <c r="N79" s="94">
        <f>IF(LEFT(D79,5)="TILIK",M79-I79,IF(LEFT(D79,5)="VUOSI",M79-I79,IF(_xll.EPMMemberProperty(,D79,"ACCTYPE")="INC",M79-I79,I79-M79)))</f>
        <v>0</v>
      </c>
    </row>
    <row r="80" spans="4:14" x14ac:dyDescent="0.35">
      <c r="D80" s="92" t="str">
        <f xml:space="preserve"> _xll.EPMOlapMemberO("[TILI].[PARENTH1].[1000TILIT]","","TILIKAUDEN TULOS","","000")</f>
        <v>TILIKAUDEN TULOS</v>
      </c>
      <c r="E80" s="68">
        <v>-428397.6</v>
      </c>
      <c r="F80" s="68">
        <v>-505760.18660000002</v>
      </c>
      <c r="G80" s="68"/>
      <c r="H80" s="68"/>
      <c r="I80" s="68">
        <v>-505760.18660000002</v>
      </c>
      <c r="J80" s="68">
        <v>-68032.86</v>
      </c>
      <c r="K80" s="68"/>
      <c r="L80" s="68">
        <f t="shared" si="0"/>
        <v>-68032.86</v>
      </c>
      <c r="M80" s="68">
        <v>-503222.6152</v>
      </c>
      <c r="N80" s="68">
        <f>IF(LEFT(D80,5)="TILIK",M80-I80,IF(LEFT(D80,5)="VUOSI",M80-I80,IF(_xll.EPMMemberProperty(,D80,"ACCTYPE")="INC",M80-I80,I80-M80)))</f>
        <v>2537.5714000000153</v>
      </c>
    </row>
    <row r="83" spans="5:6" x14ac:dyDescent="0.35">
      <c r="E83" s="66" t="s">
        <v>44</v>
      </c>
      <c r="F83" s="91" t="str">
        <f>_xll.EPMContextMember(,E83)</f>
        <v>2024.vuosi_syotto</v>
      </c>
    </row>
    <row r="84" spans="5:6" x14ac:dyDescent="0.35">
      <c r="E84" s="66" t="s">
        <v>45</v>
      </c>
      <c r="F84" s="91" t="str">
        <f>_xll.EPMContextMember(,E84)</f>
        <v>10200</v>
      </c>
    </row>
    <row r="85" spans="5:6" x14ac:dyDescent="0.35">
      <c r="E85" s="2" t="s">
        <v>46</v>
      </c>
      <c r="F85" s="91" t="str">
        <f>_xll.EPMContextMember(,E85)</f>
        <v>ENN_V</v>
      </c>
    </row>
    <row r="86" spans="5:6" x14ac:dyDescent="0.35">
      <c r="E86" s="2" t="s">
        <v>47</v>
      </c>
      <c r="F86" s="91" t="str">
        <f>_xll.EPMContextMember(,E86)</f>
        <v>K_ULKOINEN</v>
      </c>
    </row>
    <row r="87" spans="5:6" x14ac:dyDescent="0.35">
      <c r="E87" s="2" t="s">
        <v>48</v>
      </c>
      <c r="F87" s="91" t="str">
        <f>_xll.EPMContextMember(,E87)</f>
        <v>P_EI_PROJ</v>
      </c>
    </row>
    <row r="88" spans="5:6" x14ac:dyDescent="0.35">
      <c r="E88" s="66" t="s">
        <v>49</v>
      </c>
      <c r="F88" s="91" t="str">
        <f>_xll.EPMContextMember(,E88)</f>
        <v>A000</v>
      </c>
    </row>
    <row r="89" spans="5:6" x14ac:dyDescent="0.35">
      <c r="E89" s="66" t="s">
        <v>50</v>
      </c>
      <c r="F89" s="91" t="str">
        <f>_xll.EPMContextMember(,E89)</f>
        <v>1002</v>
      </c>
    </row>
    <row r="163" ht="17.25" customHeight="1" x14ac:dyDescent="0.35"/>
    <row r="164" ht="18" customHeight="1" x14ac:dyDescent="0.35"/>
  </sheetData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  <customPr name="FPMExcelClientCellBasedFunctionStatus" r:id="rId4"/>
    <customPr name="FPMExcelClientRefreshTime" r:id="rId5"/>
  </customProperties>
  <drawing r:id="rId6"/>
  <legacyDrawing r:id="rId7"/>
  <controls>
    <mc:AlternateContent xmlns:mc="http://schemas.openxmlformats.org/markup-compatibility/2006">
      <mc:Choice Requires="x14">
        <control shapeId="2054" r:id="rId8" name="ReportSubmitControl_1tb1">
          <controlPr defaultSize="0" autoLine="0" autoPict="0" r:id="rId9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914400</xdr:colOff>
                <xdr:row>0</xdr:row>
                <xdr:rowOff>0</xdr:rowOff>
              </to>
            </anchor>
          </controlPr>
        </control>
      </mc:Choice>
      <mc:Fallback>
        <control shapeId="2054" r:id="rId8" name="ReportSubmitControl_1tb1"/>
      </mc:Fallback>
    </mc:AlternateContent>
    <mc:AlternateContent xmlns:mc="http://schemas.openxmlformats.org/markup-compatibility/2006">
      <mc:Choice Requires="x14">
        <control shapeId="2053" r:id="rId10" name="ReportSubmitManagerControltb1">
          <controlPr defaultSize="0" autoLine="0" autoPict="0" r:id="rId11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914400</xdr:colOff>
                <xdr:row>0</xdr:row>
                <xdr:rowOff>0</xdr:rowOff>
              </to>
            </anchor>
          </controlPr>
        </control>
      </mc:Choice>
      <mc:Fallback>
        <control shapeId="2053" r:id="rId10" name="ReportSubmitManagerControltb1"/>
      </mc:Fallback>
    </mc:AlternateContent>
    <mc:AlternateContent xmlns:mc="http://schemas.openxmlformats.org/markup-compatibility/2006">
      <mc:Choice Requires="x14">
        <control shapeId="2052" r:id="rId12" name="AnalyzerDynReport000tb1">
          <controlPr defaultSize="0" autoLine="0" autoPict="0" r:id="rId13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1295400</xdr:colOff>
                <xdr:row>0</xdr:row>
                <xdr:rowOff>0</xdr:rowOff>
              </to>
            </anchor>
          </controlPr>
        </control>
      </mc:Choice>
      <mc:Fallback>
        <control shapeId="2052" r:id="rId12" name="AnalyzerDynReport000tb1"/>
      </mc:Fallback>
    </mc:AlternateContent>
    <mc:AlternateContent xmlns:mc="http://schemas.openxmlformats.org/markup-compatibility/2006">
      <mc:Choice Requires="x14">
        <control shapeId="2051" r:id="rId14" name="MultipleReportManagerInfotb1">
          <controlPr defaultSize="0" autoLine="0" autoPict="0" r:id="rId1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1295400</xdr:colOff>
                <xdr:row>0</xdr:row>
                <xdr:rowOff>0</xdr:rowOff>
              </to>
            </anchor>
          </controlPr>
        </control>
      </mc:Choice>
      <mc:Fallback>
        <control shapeId="2051" r:id="rId14" name="MultipleReportManagerInfotb1"/>
      </mc:Fallback>
    </mc:AlternateContent>
    <mc:AlternateContent xmlns:mc="http://schemas.openxmlformats.org/markup-compatibility/2006">
      <mc:Choice Requires="x14">
        <control shapeId="2050" r:id="rId16" name="ConnectionDescriptorsInfotb1">
          <controlPr defaultSize="0" autoLine="0" autoPict="0" r:id="rId1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1295400</xdr:colOff>
                <xdr:row>0</xdr:row>
                <xdr:rowOff>0</xdr:rowOff>
              </to>
            </anchor>
          </controlPr>
        </control>
      </mc:Choice>
      <mc:Fallback>
        <control shapeId="2050" r:id="rId16" name="ConnectionDescriptorsInfotb1"/>
      </mc:Fallback>
    </mc:AlternateContent>
    <mc:AlternateContent xmlns:mc="http://schemas.openxmlformats.org/markup-compatibility/2006">
      <mc:Choice Requires="x14">
        <control shapeId="2049" r:id="rId18" name="FPMExcelClientSheetOptionstb1">
          <controlPr defaultSize="0" autoLine="0" autoPict="0" r:id="rId19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1295400</xdr:colOff>
                <xdr:row>0</xdr:row>
                <xdr:rowOff>0</xdr:rowOff>
              </to>
            </anchor>
          </controlPr>
        </control>
      </mc:Choice>
      <mc:Fallback>
        <control shapeId="2049" r:id="rId18" name="FPMExcelClientSheetOptionstb1"/>
      </mc:Fallback>
    </mc:AlternateContent>
    <mc:AlternateContent xmlns:mc="http://schemas.openxmlformats.org/markup-compatibility/2006">
      <mc:Choice Requires="x14">
        <control shapeId="2055" r:id="rId20" name="Check Box 7">
          <controlPr defaultSize="0" autoFill="0" autoLine="0" autoPict="0">
            <anchor moveWithCells="1">
              <from>
                <xdr:col>3</xdr:col>
                <xdr:colOff>1936750</xdr:colOff>
                <xdr:row>7</xdr:row>
                <xdr:rowOff>50800</xdr:rowOff>
              </from>
              <to>
                <xdr:col>3</xdr:col>
                <xdr:colOff>2762250</xdr:colOff>
                <xdr:row>7</xdr:row>
                <xdr:rowOff>438150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6" r:id="rId21" name="Check Box 8">
          <controlPr defaultSize="0" autoFill="0" autoLine="0" autoPict="0">
            <anchor moveWithCells="1">
              <from>
                <xdr:col>3</xdr:col>
                <xdr:colOff>2819400</xdr:colOff>
                <xdr:row>7</xdr:row>
                <xdr:rowOff>50800</xdr:rowOff>
              </from>
              <to>
                <xdr:col>3</xdr:col>
                <xdr:colOff>3651250</xdr:colOff>
                <xdr:row>7</xdr:row>
                <xdr:rowOff>438150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EPMMuotoilutaulukko</vt:lpstr>
      <vt:lpstr>Ennuste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Antti Häyrinen</dc:creator>
  <cp:lastModifiedBy>Laakso Seppo</cp:lastModifiedBy>
  <dcterms:created xsi:type="dcterms:W3CDTF">2020-08-19T11:33:05Z</dcterms:created>
  <dcterms:modified xsi:type="dcterms:W3CDTF">2024-04-18T10:14:41Z</dcterms:modified>
</cp:coreProperties>
</file>