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8_{E18DF421-8E54-4CD5-B24D-DF2DA275C055}" xr6:coauthVersionLast="46" xr6:coauthVersionMax="46" xr10:uidLastSave="{00000000-0000-0000-0000-000000000000}"/>
  <bookViews>
    <workbookView xWindow="-108" yWindow="-108" windowWidth="23256" windowHeight="12576" tabRatio="599" xr2:uid="{00000000-000D-0000-FFFF-FFFF00000000}"/>
  </bookViews>
  <sheets>
    <sheet name="OVK I , OVK II , OVK III (2)" sheetId="8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9" i="8" l="1"/>
  <c r="F5" i="8"/>
  <c r="F6" i="8"/>
  <c r="F7" i="8"/>
  <c r="F8" i="8"/>
  <c r="F9" i="8"/>
  <c r="F10" i="8"/>
  <c r="F11" i="8"/>
  <c r="F12" i="8"/>
  <c r="F13" i="8"/>
  <c r="F14" i="8"/>
  <c r="F15" i="8"/>
  <c r="F16" i="8"/>
  <c r="F17" i="8"/>
  <c r="F18" i="8"/>
  <c r="F19" i="8"/>
  <c r="F20" i="8"/>
  <c r="F21" i="8"/>
  <c r="F22" i="8"/>
  <c r="F23" i="8"/>
  <c r="F24" i="8"/>
  <c r="F25" i="8"/>
  <c r="F26" i="8"/>
  <c r="F4" i="8"/>
  <c r="E22" i="8"/>
  <c r="E18" i="8"/>
  <c r="E10" i="8"/>
  <c r="E14" i="8"/>
  <c r="E26" i="8"/>
  <c r="E4" i="8"/>
  <c r="E5" i="8"/>
  <c r="E6" i="8" l="1"/>
  <c r="K9" i="8"/>
  <c r="L26" i="8"/>
  <c r="J26" i="8"/>
  <c r="I26" i="8"/>
  <c r="G26" i="8"/>
  <c r="D26" i="8"/>
  <c r="C26" i="8"/>
  <c r="Y26" i="8" s="1"/>
  <c r="Y25" i="8"/>
  <c r="X25" i="8"/>
  <c r="W25" i="8"/>
  <c r="V25" i="8"/>
  <c r="U25" i="8"/>
  <c r="T25" i="8"/>
  <c r="M25" i="8"/>
  <c r="K25" i="8"/>
  <c r="H25" i="8"/>
  <c r="Y24" i="8"/>
  <c r="X24" i="8"/>
  <c r="W24" i="8"/>
  <c r="V24" i="8"/>
  <c r="U24" i="8"/>
  <c r="T24" i="8"/>
  <c r="M24" i="8"/>
  <c r="K24" i="8"/>
  <c r="H24" i="8"/>
  <c r="N24" i="8" s="1"/>
  <c r="R23" i="8"/>
  <c r="M23" i="8"/>
  <c r="K23" i="8"/>
  <c r="H23" i="8"/>
  <c r="P23" i="8" s="1"/>
  <c r="L22" i="8"/>
  <c r="J22" i="8"/>
  <c r="I22" i="8"/>
  <c r="G22" i="8"/>
  <c r="D22" i="8"/>
  <c r="C22" i="8"/>
  <c r="W22" i="8" s="1"/>
  <c r="Y21" i="8"/>
  <c r="X21" i="8"/>
  <c r="W21" i="8"/>
  <c r="V21" i="8"/>
  <c r="U21" i="8"/>
  <c r="T21" i="8"/>
  <c r="M21" i="8"/>
  <c r="K21" i="8"/>
  <c r="H21" i="8"/>
  <c r="S21" i="8" s="1"/>
  <c r="Y20" i="8"/>
  <c r="V20" i="8"/>
  <c r="U20" i="8"/>
  <c r="T20" i="8"/>
  <c r="M20" i="8"/>
  <c r="K20" i="8"/>
  <c r="H20" i="8"/>
  <c r="N20" i="8" s="1"/>
  <c r="M19" i="8"/>
  <c r="K19" i="8"/>
  <c r="H19" i="8"/>
  <c r="L18" i="8"/>
  <c r="J18" i="8"/>
  <c r="I18" i="8"/>
  <c r="G18" i="8"/>
  <c r="D18" i="8"/>
  <c r="C18" i="8"/>
  <c r="Y17" i="8"/>
  <c r="X17" i="8"/>
  <c r="W17" i="8"/>
  <c r="V17" i="8"/>
  <c r="U17" i="8"/>
  <c r="T17" i="8"/>
  <c r="M17" i="8"/>
  <c r="K17" i="8"/>
  <c r="H17" i="8"/>
  <c r="Y16" i="8"/>
  <c r="X16" i="8"/>
  <c r="W16" i="8"/>
  <c r="V16" i="8"/>
  <c r="U16" i="8"/>
  <c r="T16" i="8"/>
  <c r="M16" i="8"/>
  <c r="K16" i="8"/>
  <c r="H16" i="8"/>
  <c r="R16" i="8" s="1"/>
  <c r="M15" i="8"/>
  <c r="K15" i="8"/>
  <c r="H15" i="8"/>
  <c r="L14" i="8"/>
  <c r="J14" i="8"/>
  <c r="I14" i="8"/>
  <c r="G14" i="8"/>
  <c r="D14" i="8"/>
  <c r="C14" i="8"/>
  <c r="Y13" i="8"/>
  <c r="X13" i="8"/>
  <c r="W13" i="8"/>
  <c r="V13" i="8"/>
  <c r="U13" i="8"/>
  <c r="T13" i="8"/>
  <c r="M13" i="8"/>
  <c r="K13" i="8"/>
  <c r="H13" i="8"/>
  <c r="P13" i="8" s="1"/>
  <c r="Y12" i="8"/>
  <c r="X12" i="8"/>
  <c r="W12" i="8"/>
  <c r="V12" i="8"/>
  <c r="U12" i="8"/>
  <c r="T12" i="8"/>
  <c r="M12" i="8"/>
  <c r="K12" i="8"/>
  <c r="H12" i="8"/>
  <c r="S12" i="8" s="1"/>
  <c r="M11" i="8"/>
  <c r="K11" i="8"/>
  <c r="H11" i="8"/>
  <c r="L10" i="8"/>
  <c r="J10" i="8"/>
  <c r="I10" i="8"/>
  <c r="G10" i="8"/>
  <c r="D10" i="8"/>
  <c r="C10" i="8"/>
  <c r="Y9" i="8"/>
  <c r="X9" i="8"/>
  <c r="W9" i="8"/>
  <c r="V9" i="8"/>
  <c r="U9" i="8"/>
  <c r="T9" i="8"/>
  <c r="M9" i="8"/>
  <c r="S9" i="8"/>
  <c r="Y8" i="8"/>
  <c r="X8" i="8"/>
  <c r="W8" i="8"/>
  <c r="V8" i="8"/>
  <c r="U8" i="8"/>
  <c r="T8" i="8"/>
  <c r="M8" i="8"/>
  <c r="K8" i="8"/>
  <c r="H8" i="8"/>
  <c r="S8" i="8" s="1"/>
  <c r="M7" i="8"/>
  <c r="K7" i="8"/>
  <c r="H7" i="8"/>
  <c r="L5" i="8"/>
  <c r="J5" i="8"/>
  <c r="I5" i="8"/>
  <c r="G5" i="8"/>
  <c r="D5" i="8"/>
  <c r="C5" i="8"/>
  <c r="L4" i="8"/>
  <c r="J4" i="8"/>
  <c r="I4" i="8"/>
  <c r="G4" i="8"/>
  <c r="D4" i="8"/>
  <c r="C4" i="8"/>
  <c r="S25" i="8" l="1"/>
  <c r="G6" i="8"/>
  <c r="N13" i="8"/>
  <c r="V18" i="8"/>
  <c r="N21" i="8"/>
  <c r="N22" i="8" s="1"/>
  <c r="J6" i="8"/>
  <c r="Y4" i="8"/>
  <c r="H14" i="8"/>
  <c r="Q14" i="8" s="1"/>
  <c r="M4" i="8"/>
  <c r="V5" i="8"/>
  <c r="T26" i="8"/>
  <c r="S16" i="8"/>
  <c r="P20" i="8"/>
  <c r="P9" i="8"/>
  <c r="K10" i="8"/>
  <c r="H22" i="8"/>
  <c r="S22" i="8" s="1"/>
  <c r="U26" i="8"/>
  <c r="V26" i="8"/>
  <c r="Y22" i="8"/>
  <c r="V22" i="8"/>
  <c r="C6" i="8"/>
  <c r="T18" i="8"/>
  <c r="Y18" i="8"/>
  <c r="U18" i="8"/>
  <c r="T14" i="8"/>
  <c r="W5" i="8"/>
  <c r="V10" i="8"/>
  <c r="X5" i="8"/>
  <c r="X4" i="8"/>
  <c r="Y10" i="8"/>
  <c r="V4" i="8"/>
  <c r="H26" i="8"/>
  <c r="S26" i="8" s="1"/>
  <c r="H18" i="8"/>
  <c r="S18" i="8" s="1"/>
  <c r="O25" i="8"/>
  <c r="S24" i="8"/>
  <c r="P21" i="8"/>
  <c r="Q21" i="8"/>
  <c r="R21" i="8"/>
  <c r="N16" i="8"/>
  <c r="Q13" i="8"/>
  <c r="R13" i="8"/>
  <c r="Q12" i="8"/>
  <c r="P12" i="8"/>
  <c r="P14" i="8" s="1"/>
  <c r="R12" i="8"/>
  <c r="N12" i="8"/>
  <c r="N14" i="8" s="1"/>
  <c r="Q9" i="8"/>
  <c r="R9" i="8"/>
  <c r="N9" i="8"/>
  <c r="O8" i="8"/>
  <c r="H10" i="8"/>
  <c r="S10" i="8" s="1"/>
  <c r="U22" i="8"/>
  <c r="K4" i="8"/>
  <c r="K22" i="8"/>
  <c r="T22" i="8"/>
  <c r="U14" i="8"/>
  <c r="X14" i="8"/>
  <c r="K5" i="8"/>
  <c r="W10" i="8"/>
  <c r="U4" i="8"/>
  <c r="V14" i="8"/>
  <c r="R14" i="8"/>
  <c r="R17" i="8"/>
  <c r="N17" i="8"/>
  <c r="Q17" i="8"/>
  <c r="W18" i="8"/>
  <c r="X26" i="8"/>
  <c r="K26" i="8"/>
  <c r="Y5" i="8"/>
  <c r="T5" i="8"/>
  <c r="T10" i="8"/>
  <c r="W14" i="8"/>
  <c r="O14" i="8"/>
  <c r="R18" i="8"/>
  <c r="Q24" i="8"/>
  <c r="P24" i="8"/>
  <c r="O24" i="8"/>
  <c r="M26" i="8"/>
  <c r="W4" i="8"/>
  <c r="P17" i="8"/>
  <c r="D6" i="8"/>
  <c r="T4" i="8"/>
  <c r="M5" i="8"/>
  <c r="X10" i="8"/>
  <c r="M14" i="8"/>
  <c r="S17" i="8"/>
  <c r="X18" i="8"/>
  <c r="K18" i="8"/>
  <c r="R20" i="8"/>
  <c r="X22" i="8"/>
  <c r="H5" i="8"/>
  <c r="O5" i="8" s="1"/>
  <c r="I6" i="8"/>
  <c r="R8" i="8"/>
  <c r="N8" i="8"/>
  <c r="H4" i="8"/>
  <c r="S4" i="8" s="1"/>
  <c r="Q8" i="8"/>
  <c r="P8" i="8"/>
  <c r="U10" i="8"/>
  <c r="U5" i="8"/>
  <c r="K14" i="8"/>
  <c r="Y14" i="8"/>
  <c r="Q16" i="8"/>
  <c r="P16" i="8"/>
  <c r="O16" i="8"/>
  <c r="O17" i="8"/>
  <c r="M18" i="8"/>
  <c r="R24" i="8"/>
  <c r="R25" i="8"/>
  <c r="N25" i="8"/>
  <c r="N26" i="8" s="1"/>
  <c r="Q25" i="8"/>
  <c r="P25" i="8"/>
  <c r="P26" i="8" s="1"/>
  <c r="W26" i="8"/>
  <c r="O13" i="8"/>
  <c r="S13" i="8"/>
  <c r="L6" i="8"/>
  <c r="O9" i="8"/>
  <c r="M10" i="8"/>
  <c r="O12" i="8"/>
  <c r="O21" i="8"/>
  <c r="M22" i="8"/>
  <c r="P22" i="8" l="1"/>
  <c r="P10" i="8"/>
  <c r="Q18" i="8"/>
  <c r="S14" i="8"/>
  <c r="X6" i="8"/>
  <c r="R26" i="8"/>
  <c r="Q26" i="8"/>
  <c r="O26" i="8"/>
  <c r="O18" i="8"/>
  <c r="N18" i="8"/>
  <c r="V6" i="8"/>
  <c r="R22" i="8"/>
  <c r="O22" i="8"/>
  <c r="Q22" i="8"/>
  <c r="H6" i="8"/>
  <c r="Q6" i="8" s="1"/>
  <c r="U6" i="8"/>
  <c r="R5" i="8"/>
  <c r="R10" i="8"/>
  <c r="O10" i="8"/>
  <c r="Q4" i="8"/>
  <c r="Q10" i="8"/>
  <c r="T6" i="8"/>
  <c r="K6" i="8"/>
  <c r="M6" i="8"/>
  <c r="N5" i="8"/>
  <c r="P4" i="8"/>
  <c r="R4" i="8"/>
  <c r="Q5" i="8"/>
  <c r="S5" i="8"/>
  <c r="O4" i="8"/>
  <c r="N4" i="8"/>
  <c r="N10" i="8"/>
  <c r="Y6" i="8"/>
  <c r="W6" i="8"/>
  <c r="P18" i="8"/>
  <c r="P5" i="8"/>
  <c r="P6" i="8" l="1"/>
  <c r="R6" i="8"/>
  <c r="N6" i="8"/>
  <c r="O6" i="8"/>
  <c r="S6" i="8"/>
</calcChain>
</file>

<file path=xl/sharedStrings.xml><?xml version="1.0" encoding="utf-8"?>
<sst xmlns="http://schemas.openxmlformats.org/spreadsheetml/2006/main" count="76" uniqueCount="38">
  <si>
    <t>Tulosyksikkö</t>
  </si>
  <si>
    <t>EUR</t>
  </si>
  <si>
    <t>1000HYVINVOINT</t>
  </si>
  <si>
    <t>Hyvinvointitoimiala</t>
  </si>
  <si>
    <t>TA-TULOT</t>
  </si>
  <si>
    <t>TA-MENOT</t>
  </si>
  <si>
    <t>Netto</t>
  </si>
  <si>
    <t>1000STTERVE</t>
  </si>
  <si>
    <t>Terveyspalvelut</t>
  </si>
  <si>
    <t>1000STPERHE</t>
  </si>
  <si>
    <t>Perhe- ja sosiaalipalvelut</t>
  </si>
  <si>
    <t>1000STVANVAMPA</t>
  </si>
  <si>
    <t>Vanhus- ja vammaispalvelut</t>
  </si>
  <si>
    <t>1000STVSSHP</t>
  </si>
  <si>
    <t>Varsinais-Suomen sairaanhoitopiiri</t>
  </si>
  <si>
    <t>1000STSOTEVI</t>
  </si>
  <si>
    <t>Toimialan hallinto</t>
  </si>
  <si>
    <t>Ennuste 
OVK I</t>
  </si>
  <si>
    <t>Ennuste 
OVK II</t>
  </si>
  <si>
    <t>Ennuste
 OVK III</t>
  </si>
  <si>
    <t>%</t>
  </si>
  <si>
    <t>Muutos  OVK III / OVK II</t>
  </si>
  <si>
    <t>Muutos  OVK II / 
OVK I</t>
  </si>
  <si>
    <t>Poikkeama
 OVK I 2021 / TA 2021</t>
  </si>
  <si>
    <t>Poikkeama
 OVK I 2021 /TA 2021</t>
  </si>
  <si>
    <t>Poikkeama
 OVK II 2021 / TA 2021</t>
  </si>
  <si>
    <t>Poikkeama
 OVK III 2021 /
TA 2021</t>
  </si>
  <si>
    <t>Talousarvio- 
muutokset
2021</t>
  </si>
  <si>
    <t>Talousarvio
muutoksineen
2021</t>
  </si>
  <si>
    <t>Muutos
 OVK I 2021/
TP 2020</t>
  </si>
  <si>
    <t>Muutos
 OVK II 2021/
TP 2020</t>
  </si>
  <si>
    <t>Muutos
 OVK III 2021/
TP 2020</t>
  </si>
  <si>
    <t>Muutos 
OVK I 2021/
TP 2020</t>
  </si>
  <si>
    <t>Muutos 
OVK II 2021/
TP 2020</t>
  </si>
  <si>
    <t>Muutos 
OVK III 2021/
TP 2020</t>
  </si>
  <si>
    <t>TP 2020 (EUR)</t>
  </si>
  <si>
    <t>TA 2021
SAP 5/2021</t>
  </si>
  <si>
    <t>TA 2021
SAP 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</si>
</sst>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\ %"/>
  </numFmts>
  <fonts count="32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10"/>
      <color theme="1"/>
      <name val="Arial"/>
      <family val="2"/>
    </font>
    <font>
      <b/>
      <sz val="8"/>
      <color theme="0" tint="-0.499984740745262"/>
      <name val="Arial"/>
      <family val="2"/>
    </font>
    <font>
      <b/>
      <sz val="10"/>
      <color theme="0" tint="-0.499984740745262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ck">
        <color rgb="FFAEAEAE"/>
      </left>
      <right style="thick">
        <color rgb="FFAEAEAE"/>
      </right>
      <top style="thick">
        <color rgb="FFAEAEAE"/>
      </top>
      <bottom style="thick">
        <color rgb="FFAEAEAE"/>
      </bottom>
      <diagonal/>
    </border>
    <border>
      <left/>
      <right style="thick">
        <color rgb="FFAEAEAE"/>
      </right>
      <top style="thick">
        <color rgb="FFAEAEAE"/>
      </top>
      <bottom style="thick">
        <color rgb="FFAEAEAE"/>
      </bottom>
      <diagonal/>
    </border>
    <border>
      <left style="thick">
        <color rgb="FFAEAEAE"/>
      </left>
      <right style="thick">
        <color rgb="FFAEAEAE"/>
      </right>
      <top/>
      <bottom style="thick">
        <color rgb="FFAEAEAE"/>
      </bottom>
      <diagonal/>
    </border>
    <border>
      <left/>
      <right style="thick">
        <color rgb="FFAEAEAE"/>
      </right>
      <top/>
      <bottom style="thick">
        <color rgb="FFAEAEAE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/>
    <xf numFmtId="9" fontId="5" fillId="0" borderId="0" applyFont="0" applyFill="0" applyBorder="0" applyAlignment="0" applyProtection="0"/>
    <xf numFmtId="0" fontId="7" fillId="0" borderId="0"/>
    <xf numFmtId="0" fontId="8" fillId="0" borderId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7" fillId="4" borderId="1" applyNumberFormat="0" applyFont="0" applyAlignment="0" applyProtection="0"/>
    <xf numFmtId="9" fontId="7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5" fillId="5" borderId="0" applyNumberFormat="0" applyBorder="0" applyAlignment="0" applyProtection="0"/>
    <xf numFmtId="0" fontId="10" fillId="3" borderId="0" applyNumberFormat="0" applyBorder="0" applyAlignment="0" applyProtection="0"/>
    <xf numFmtId="0" fontId="16" fillId="6" borderId="9" applyNumberFormat="0" applyAlignment="0" applyProtection="0"/>
    <xf numFmtId="0" fontId="17" fillId="7" borderId="10" applyNumberFormat="0" applyAlignment="0" applyProtection="0"/>
    <xf numFmtId="0" fontId="18" fillId="7" borderId="9" applyNumberFormat="0" applyAlignment="0" applyProtection="0"/>
    <xf numFmtId="0" fontId="19" fillId="0" borderId="11" applyNumberFormat="0" applyFill="0" applyAlignment="0" applyProtection="0"/>
    <xf numFmtId="0" fontId="20" fillId="8" borderId="12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3" applyNumberFormat="0" applyFill="0" applyAlignment="0" applyProtection="0"/>
    <xf numFmtId="0" fontId="2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0" borderId="0"/>
    <xf numFmtId="0" fontId="4" fillId="4" borderId="1" applyNumberFormat="0" applyFont="0" applyAlignment="0" applyProtection="0"/>
    <xf numFmtId="0" fontId="3" fillId="0" borderId="0"/>
    <xf numFmtId="0" fontId="2" fillId="0" borderId="0"/>
    <xf numFmtId="0" fontId="2" fillId="4" borderId="1" applyNumberFormat="0" applyFont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6" fillId="0" borderId="3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right"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left" vertical="center" wrapText="1" indent="2"/>
    </xf>
    <xf numFmtId="3" fontId="6" fillId="0" borderId="5" xfId="0" applyNumberFormat="1" applyFont="1" applyFill="1" applyBorder="1" applyAlignment="1">
      <alignment horizontal="right" vertical="center" wrapText="1"/>
    </xf>
    <xf numFmtId="0" fontId="6" fillId="0" borderId="4" xfId="0" applyFont="1" applyFill="1" applyBorder="1" applyAlignment="1">
      <alignment horizontal="left" vertical="center" wrapText="1" indent="1"/>
    </xf>
    <xf numFmtId="9" fontId="25" fillId="0" borderId="3" xfId="1" applyFont="1" applyFill="1" applyBorder="1" applyAlignment="1">
      <alignment vertical="center" wrapText="1"/>
    </xf>
    <xf numFmtId="0" fontId="25" fillId="0" borderId="3" xfId="0" applyFont="1" applyFill="1" applyBorder="1" applyAlignment="1">
      <alignment vertical="center" wrapText="1"/>
    </xf>
    <xf numFmtId="9" fontId="25" fillId="0" borderId="5" xfId="1" applyFont="1" applyFill="1" applyBorder="1" applyAlignment="1">
      <alignment horizontal="right" vertical="center" wrapText="1"/>
    </xf>
    <xf numFmtId="0" fontId="25" fillId="0" borderId="5" xfId="0" applyFont="1" applyFill="1" applyBorder="1" applyAlignment="1">
      <alignment horizontal="right" vertical="center" wrapText="1"/>
    </xf>
    <xf numFmtId="3" fontId="25" fillId="0" borderId="5" xfId="0" applyNumberFormat="1" applyFont="1" applyFill="1" applyBorder="1" applyAlignment="1">
      <alignment horizontal="right" vertical="center" wrapText="1"/>
    </xf>
    <xf numFmtId="9" fontId="26" fillId="0" borderId="0" xfId="1" applyFont="1" applyFill="1"/>
    <xf numFmtId="0" fontId="26" fillId="0" borderId="0" xfId="0" applyFont="1" applyFill="1"/>
    <xf numFmtId="0" fontId="26" fillId="0" borderId="0" xfId="0" applyFont="1"/>
    <xf numFmtId="0" fontId="6" fillId="0" borderId="2" xfId="0" applyFont="1" applyFill="1" applyBorder="1" applyAlignment="1">
      <alignment vertical="center" wrapText="1"/>
    </xf>
    <xf numFmtId="0" fontId="0" fillId="0" borderId="0" xfId="0" applyFont="1"/>
    <xf numFmtId="0" fontId="25" fillId="0" borderId="5" xfId="0" applyFont="1" applyFill="1" applyBorder="1" applyAlignment="1">
      <alignment vertical="center" wrapText="1"/>
    </xf>
    <xf numFmtId="9" fontId="25" fillId="0" borderId="5" xfId="1" applyFont="1" applyFill="1" applyBorder="1" applyAlignment="1">
      <alignment vertical="center" wrapText="1"/>
    </xf>
    <xf numFmtId="3" fontId="6" fillId="0" borderId="5" xfId="0" applyNumberFormat="1" applyFont="1" applyFill="1" applyBorder="1" applyAlignment="1">
      <alignment vertical="center" wrapText="1"/>
    </xf>
    <xf numFmtId="0" fontId="0" fillId="0" borderId="0" xfId="0" applyFont="1" applyFill="1"/>
    <xf numFmtId="0" fontId="28" fillId="0" borderId="3" xfId="0" applyFont="1" applyFill="1" applyBorder="1" applyAlignment="1">
      <alignment vertical="center" wrapText="1"/>
    </xf>
    <xf numFmtId="0" fontId="28" fillId="0" borderId="5" xfId="0" applyFont="1" applyFill="1" applyBorder="1" applyAlignment="1">
      <alignment horizontal="right" vertical="center" wrapText="1"/>
    </xf>
    <xf numFmtId="0" fontId="28" fillId="0" borderId="5" xfId="0" applyFont="1" applyFill="1" applyBorder="1" applyAlignment="1">
      <alignment vertical="center" wrapText="1"/>
    </xf>
    <xf numFmtId="3" fontId="28" fillId="0" borderId="5" xfId="0" applyNumberFormat="1" applyFont="1" applyFill="1" applyBorder="1" applyAlignment="1">
      <alignment horizontal="right" vertical="center" wrapText="1"/>
    </xf>
    <xf numFmtId="0" fontId="29" fillId="0" borderId="0" xfId="0" applyFont="1"/>
    <xf numFmtId="0" fontId="30" fillId="0" borderId="3" xfId="0" applyFont="1" applyFill="1" applyBorder="1" applyAlignment="1">
      <alignment vertical="center" wrapText="1"/>
    </xf>
    <xf numFmtId="0" fontId="30" fillId="0" borderId="5" xfId="0" applyFont="1" applyFill="1" applyBorder="1" applyAlignment="1">
      <alignment horizontal="right" vertical="center" wrapText="1"/>
    </xf>
    <xf numFmtId="0" fontId="30" fillId="0" borderId="5" xfId="0" applyFont="1" applyFill="1" applyBorder="1" applyAlignment="1">
      <alignment vertical="center" wrapText="1"/>
    </xf>
    <xf numFmtId="3" fontId="30" fillId="0" borderId="5" xfId="0" applyNumberFormat="1" applyFont="1" applyFill="1" applyBorder="1" applyAlignment="1">
      <alignment horizontal="right" vertical="center" wrapText="1"/>
    </xf>
    <xf numFmtId="0" fontId="31" fillId="0" borderId="0" xfId="0" applyFont="1" applyFill="1"/>
    <xf numFmtId="3" fontId="0" fillId="0" borderId="0" xfId="0" applyNumberFormat="1" applyFont="1"/>
    <xf numFmtId="9" fontId="30" fillId="0" borderId="3" xfId="1" applyFont="1" applyFill="1" applyBorder="1" applyAlignment="1">
      <alignment vertical="center" wrapText="1"/>
    </xf>
    <xf numFmtId="9" fontId="30" fillId="0" borderId="5" xfId="1" applyFont="1" applyFill="1" applyBorder="1" applyAlignment="1">
      <alignment horizontal="right" vertical="center" wrapText="1"/>
    </xf>
    <xf numFmtId="9" fontId="30" fillId="0" borderId="5" xfId="1" applyFont="1" applyFill="1" applyBorder="1" applyAlignment="1">
      <alignment vertical="center" wrapText="1"/>
    </xf>
    <xf numFmtId="164" fontId="30" fillId="0" borderId="5" xfId="1" applyNumberFormat="1" applyFont="1" applyFill="1" applyBorder="1" applyAlignment="1">
      <alignment horizontal="right" vertical="center" wrapText="1"/>
    </xf>
    <xf numFmtId="164" fontId="30" fillId="0" borderId="5" xfId="1" applyNumberFormat="1" applyFont="1" applyFill="1" applyBorder="1" applyAlignment="1">
      <alignment vertical="center" wrapText="1"/>
    </xf>
    <xf numFmtId="3" fontId="0" fillId="0" borderId="0" xfId="0" applyNumberFormat="1" applyFont="1" applyFill="1"/>
  </cellXfs>
  <cellStyles count="55">
    <cellStyle name="20 % - Aksentti1" xfId="25" builtinId="30" customBuiltin="1"/>
    <cellStyle name="20 % - Aksentti2" xfId="29" builtinId="34" customBuiltin="1"/>
    <cellStyle name="20 % - Aksentti3" xfId="33" builtinId="38" customBuiltin="1"/>
    <cellStyle name="20 % - Aksentti4" xfId="37" builtinId="42" customBuiltin="1"/>
    <cellStyle name="20 % - Aksentti5" xfId="41" builtinId="46" customBuiltin="1"/>
    <cellStyle name="20 % - Aksentti6" xfId="45" builtinId="50" customBuiltin="1"/>
    <cellStyle name="40 % - Aksentti1" xfId="26" builtinId="31" customBuiltin="1"/>
    <cellStyle name="40 % - Aksentti2" xfId="30" builtinId="35" customBuiltin="1"/>
    <cellStyle name="40 % - Aksentti3" xfId="34" builtinId="39" customBuiltin="1"/>
    <cellStyle name="40 % - Aksentti4" xfId="38" builtinId="43" customBuiltin="1"/>
    <cellStyle name="40 % - Aksentti5" xfId="42" builtinId="47" customBuiltin="1"/>
    <cellStyle name="40 % - Aksentti6" xfId="46" builtinId="51" customBuiltin="1"/>
    <cellStyle name="60 % - Aksentti1" xfId="27" builtinId="32" customBuiltin="1"/>
    <cellStyle name="60 % - Aksentti2" xfId="31" builtinId="36" customBuiltin="1"/>
    <cellStyle name="60 % - Aksentti3" xfId="35" builtinId="40" customBuiltin="1"/>
    <cellStyle name="60 % - Aksentti4" xfId="39" builtinId="44" customBuiltin="1"/>
    <cellStyle name="60 % - Aksentti5" xfId="43" builtinId="48" customBuiltin="1"/>
    <cellStyle name="60 % - Aksentti6" xfId="47" builtinId="52" customBuiltin="1"/>
    <cellStyle name="Aksentti1" xfId="24" builtinId="29" customBuiltin="1"/>
    <cellStyle name="Aksentti2" xfId="28" builtinId="33" customBuiltin="1"/>
    <cellStyle name="Aksentti3" xfId="32" builtinId="37" customBuiltin="1"/>
    <cellStyle name="Aksentti4" xfId="36" builtinId="41" customBuiltin="1"/>
    <cellStyle name="Aksentti5" xfId="40" builtinId="45" customBuiltin="1"/>
    <cellStyle name="Aksentti6" xfId="44" builtinId="49" customBuiltin="1"/>
    <cellStyle name="Huomautus 2" xfId="6" xr:uid="{00000000-0005-0000-0000-000000000000}"/>
    <cellStyle name="Huomautus 3" xfId="49" xr:uid="{78431847-E577-4B74-B05B-9855B40FA0C3}"/>
    <cellStyle name="Huomautus 4" xfId="52" xr:uid="{D9A061EE-A18D-490C-A479-378B68B71023}"/>
    <cellStyle name="Huono" xfId="14" builtinId="27" customBuiltin="1"/>
    <cellStyle name="Hyvä" xfId="13" builtinId="26" customBuiltin="1"/>
    <cellStyle name="Hyvä 2" xfId="4" xr:uid="{00000000-0005-0000-0000-000001000000}"/>
    <cellStyle name="Laskenta" xfId="18" builtinId="22" customBuiltin="1"/>
    <cellStyle name="Linkitetty solu" xfId="19" builtinId="24" customBuiltin="1"/>
    <cellStyle name="Neutraali" xfId="15" builtinId="28" customBuiltin="1"/>
    <cellStyle name="Neutraali 2" xfId="5" xr:uid="{00000000-0005-0000-0000-000002000000}"/>
    <cellStyle name="Normaali" xfId="0" builtinId="0"/>
    <cellStyle name="Normaali 2" xfId="2" xr:uid="{00000000-0005-0000-0000-000004000000}"/>
    <cellStyle name="Normaali 3" xfId="48" xr:uid="{AB66BE5E-71BD-4569-AA7C-34EC84DA6E58}"/>
    <cellStyle name="Normaali 4" xfId="50" xr:uid="{F66063EA-258E-44D7-8229-F6B4BDED8317}"/>
    <cellStyle name="Normaali 5" xfId="51" xr:uid="{075E4202-5F7C-43F7-A747-F79EFC2B5F65}"/>
    <cellStyle name="Normaali 6" xfId="54" xr:uid="{58B3E716-3EF7-40A2-AAD3-A71C4F7387EF}"/>
    <cellStyle name="Normal 3" xfId="3" xr:uid="{00000000-0005-0000-0000-000005000000}"/>
    <cellStyle name="Otsikko" xfId="8" builtinId="15" customBuiltin="1"/>
    <cellStyle name="Otsikko 1" xfId="9" builtinId="16" customBuiltin="1"/>
    <cellStyle name="Otsikko 2" xfId="10" builtinId="17" customBuiltin="1"/>
    <cellStyle name="Otsikko 3" xfId="11" builtinId="18" customBuiltin="1"/>
    <cellStyle name="Otsikko 4" xfId="12" builtinId="19" customBuiltin="1"/>
    <cellStyle name="Prosentti 2" xfId="7" xr:uid="{00000000-0005-0000-0000-000007000000}"/>
    <cellStyle name="Prosenttia" xfId="1" builtinId="5"/>
    <cellStyle name="Prosenttia 2" xfId="53" xr:uid="{FC2BE6C1-DE3D-4240-BC00-5E440EB710D8}"/>
    <cellStyle name="Selittävä teksti" xfId="22" builtinId="53" customBuiltin="1"/>
    <cellStyle name="Summa" xfId="23" builtinId="25" customBuiltin="1"/>
    <cellStyle name="Syöttö" xfId="16" builtinId="20" customBuiltin="1"/>
    <cellStyle name="Tarkistussolu" xfId="20" builtinId="23" customBuiltin="1"/>
    <cellStyle name="Tulostus" xfId="17" builtinId="21" customBuiltin="1"/>
    <cellStyle name="Varoitusteksti" xfId="2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B244E-82D6-417E-B4D1-BA1AF9FDF10F}">
  <sheetPr>
    <pageSetUpPr fitToPage="1"/>
  </sheetPr>
  <dimension ref="A1:Z29"/>
  <sheetViews>
    <sheetView tabSelected="1" zoomScale="95" zoomScaleNormal="95" workbookViewId="0">
      <pane xSplit="2" ySplit="2" topLeftCell="C3" activePane="bottomRight" state="frozen"/>
      <selection activeCell="B29" sqref="B29"/>
      <selection pane="topRight" activeCell="B29" sqref="B29"/>
      <selection pane="bottomLeft" activeCell="B29" sqref="B29"/>
      <selection pane="bottomRight" activeCell="X26" sqref="A1:X26"/>
    </sheetView>
  </sheetViews>
  <sheetFormatPr defaultColWidth="37" defaultRowHeight="13.2" x14ac:dyDescent="0.25"/>
  <cols>
    <col min="1" max="1" width="16.88671875" style="17" bestFit="1" customWidth="1"/>
    <col min="2" max="2" width="25.33203125" style="17" bestFit="1" customWidth="1"/>
    <col min="3" max="3" width="12.6640625" style="26" customWidth="1"/>
    <col min="4" max="5" width="11.33203125" style="17" hidden="1" customWidth="1"/>
    <col min="6" max="7" width="9.5546875" style="17" hidden="1" customWidth="1"/>
    <col min="8" max="8" width="13.109375" style="21" customWidth="1"/>
    <col min="9" max="9" width="11.5546875" style="15" hidden="1" customWidth="1"/>
    <col min="10" max="10" width="13.109375" style="21" customWidth="1"/>
    <col min="11" max="11" width="12.44140625" style="14" hidden="1" customWidth="1"/>
    <col min="12" max="12" width="11.109375" style="15" hidden="1" customWidth="1"/>
    <col min="13" max="13" width="11.88671875" style="15" hidden="1" customWidth="1"/>
    <col min="14" max="14" width="11.5546875" style="15" hidden="1" customWidth="1"/>
    <col min="15" max="15" width="9.44140625" style="13" hidden="1" customWidth="1"/>
    <col min="16" max="16" width="13.109375" style="21" customWidth="1"/>
    <col min="17" max="17" width="11.88671875" style="31" customWidth="1"/>
    <col min="18" max="18" width="11.5546875" style="14" hidden="1" customWidth="1"/>
    <col min="19" max="19" width="12.44140625" style="14" hidden="1" customWidth="1"/>
    <col min="20" max="20" width="11.5546875" style="14" hidden="1" customWidth="1"/>
    <col min="21" max="21" width="11.5546875" style="31" customWidth="1"/>
    <col min="22" max="22" width="11.109375" style="14" hidden="1" customWidth="1"/>
    <col min="23" max="23" width="11" style="14" hidden="1" customWidth="1"/>
    <col min="24" max="24" width="11" style="31" customWidth="1"/>
    <col min="25" max="25" width="10.5546875" style="14" hidden="1" customWidth="1"/>
    <col min="26" max="16384" width="37" style="17"/>
  </cols>
  <sheetData>
    <row r="1" spans="1:26" ht="42" customHeight="1" thickTop="1" thickBot="1" x14ac:dyDescent="0.3">
      <c r="A1" s="16"/>
      <c r="B1" s="1"/>
      <c r="C1" s="22" t="s">
        <v>35</v>
      </c>
      <c r="D1" s="1" t="s">
        <v>36</v>
      </c>
      <c r="E1" s="1" t="s">
        <v>37</v>
      </c>
      <c r="F1" s="1" t="s">
        <v>27</v>
      </c>
      <c r="G1" s="1" t="s">
        <v>27</v>
      </c>
      <c r="H1" s="22" t="s">
        <v>28</v>
      </c>
      <c r="I1" s="9" t="s">
        <v>17</v>
      </c>
      <c r="J1" s="22" t="s">
        <v>18</v>
      </c>
      <c r="K1" s="9" t="s">
        <v>22</v>
      </c>
      <c r="L1" s="9" t="s">
        <v>19</v>
      </c>
      <c r="M1" s="9" t="s">
        <v>21</v>
      </c>
      <c r="N1" s="9" t="s">
        <v>23</v>
      </c>
      <c r="O1" s="8" t="s">
        <v>24</v>
      </c>
      <c r="P1" s="22" t="s">
        <v>25</v>
      </c>
      <c r="Q1" s="33" t="s">
        <v>25</v>
      </c>
      <c r="R1" s="9" t="s">
        <v>26</v>
      </c>
      <c r="S1" s="8" t="s">
        <v>26</v>
      </c>
      <c r="T1" s="9" t="s">
        <v>29</v>
      </c>
      <c r="U1" s="27" t="s">
        <v>30</v>
      </c>
      <c r="V1" s="9" t="s">
        <v>31</v>
      </c>
      <c r="W1" s="8" t="s">
        <v>32</v>
      </c>
      <c r="X1" s="27" t="s">
        <v>33</v>
      </c>
      <c r="Y1" s="8" t="s">
        <v>34</v>
      </c>
    </row>
    <row r="2" spans="1:26" ht="14.4" thickTop="1" thickBot="1" x14ac:dyDescent="0.3">
      <c r="A2" s="2" t="s">
        <v>0</v>
      </c>
      <c r="B2" s="4"/>
      <c r="C2" s="23" t="s">
        <v>1</v>
      </c>
      <c r="D2" s="3" t="s">
        <v>1</v>
      </c>
      <c r="E2" s="3"/>
      <c r="F2" s="3" t="s">
        <v>1</v>
      </c>
      <c r="G2" s="3" t="s">
        <v>1</v>
      </c>
      <c r="H2" s="23" t="s">
        <v>1</v>
      </c>
      <c r="I2" s="11" t="s">
        <v>1</v>
      </c>
      <c r="J2" s="23" t="s">
        <v>1</v>
      </c>
      <c r="K2" s="11" t="s">
        <v>1</v>
      </c>
      <c r="L2" s="11" t="s">
        <v>1</v>
      </c>
      <c r="M2" s="11" t="s">
        <v>1</v>
      </c>
      <c r="N2" s="11" t="s">
        <v>1</v>
      </c>
      <c r="O2" s="10" t="s">
        <v>20</v>
      </c>
      <c r="P2" s="23" t="s">
        <v>1</v>
      </c>
      <c r="Q2" s="34" t="s">
        <v>20</v>
      </c>
      <c r="R2" s="11" t="s">
        <v>1</v>
      </c>
      <c r="S2" s="10" t="s">
        <v>20</v>
      </c>
      <c r="T2" s="11" t="s">
        <v>1</v>
      </c>
      <c r="U2" s="28" t="s">
        <v>1</v>
      </c>
      <c r="V2" s="11" t="s">
        <v>1</v>
      </c>
      <c r="W2" s="10" t="s">
        <v>20</v>
      </c>
      <c r="X2" s="34" t="s">
        <v>20</v>
      </c>
      <c r="Y2" s="10" t="s">
        <v>20</v>
      </c>
    </row>
    <row r="3" spans="1:26" ht="14.4" thickTop="1" thickBot="1" x14ac:dyDescent="0.3">
      <c r="A3" s="2" t="s">
        <v>2</v>
      </c>
      <c r="B3" s="4" t="s">
        <v>3</v>
      </c>
      <c r="C3" s="24"/>
      <c r="D3" s="4"/>
      <c r="E3" s="4"/>
      <c r="F3" s="4"/>
      <c r="G3" s="4"/>
      <c r="H3" s="24"/>
      <c r="I3" s="18"/>
      <c r="J3" s="24"/>
      <c r="K3" s="18"/>
      <c r="L3" s="18"/>
      <c r="M3" s="18"/>
      <c r="N3" s="18"/>
      <c r="O3" s="19"/>
      <c r="P3" s="24"/>
      <c r="Q3" s="35"/>
      <c r="R3" s="18"/>
      <c r="S3" s="19"/>
      <c r="T3" s="18"/>
      <c r="U3" s="29"/>
      <c r="V3" s="18"/>
      <c r="W3" s="19"/>
      <c r="X3" s="35"/>
      <c r="Y3" s="19"/>
    </row>
    <row r="4" spans="1:26" ht="14.4" thickTop="1" thickBot="1" x14ac:dyDescent="0.3">
      <c r="A4" s="5" t="s">
        <v>4</v>
      </c>
      <c r="B4" s="4"/>
      <c r="C4" s="25">
        <f t="shared" ref="C4:V6" si="0">C8+C12+C16+C20+C24</f>
        <v>-69564449.700000003</v>
      </c>
      <c r="D4" s="6">
        <f t="shared" ref="D4:E6" si="1">D8+D12+D16+D20+D24</f>
        <v>-75265962.319999993</v>
      </c>
      <c r="E4" s="6">
        <f t="shared" si="1"/>
        <v>-74060962.319999993</v>
      </c>
      <c r="F4" s="6">
        <f>E4-D4</f>
        <v>1205000</v>
      </c>
      <c r="G4" s="6">
        <f t="shared" si="0"/>
        <v>-1</v>
      </c>
      <c r="H4" s="25">
        <f t="shared" si="0"/>
        <v>-74060963.319999993</v>
      </c>
      <c r="I4" s="12">
        <f t="shared" si="0"/>
        <v>-69273746</v>
      </c>
      <c r="J4" s="25">
        <f t="shared" si="0"/>
        <v>-71640417</v>
      </c>
      <c r="K4" s="12">
        <f>K8+K12+K16+K20+K24</f>
        <v>-2366671</v>
      </c>
      <c r="L4" s="12">
        <f t="shared" si="0"/>
        <v>0</v>
      </c>
      <c r="M4" s="12">
        <f>M8+M12+M16+M20+M24</f>
        <v>71640417</v>
      </c>
      <c r="N4" s="12">
        <f t="shared" si="0"/>
        <v>4787217.32</v>
      </c>
      <c r="O4" s="10">
        <f>(I4/H4)-1</f>
        <v>-6.4638874589242779E-2</v>
      </c>
      <c r="P4" s="25">
        <f t="shared" ref="P4:P6" si="2">P8+P12+P16+P20+P24</f>
        <v>2420546.3200000003</v>
      </c>
      <c r="Q4" s="34">
        <f>J4/H4</f>
        <v>0.9673168399181985</v>
      </c>
      <c r="R4" s="12">
        <f t="shared" si="0"/>
        <v>74060963.319999993</v>
      </c>
      <c r="S4" s="10">
        <f>L4/H4</f>
        <v>0</v>
      </c>
      <c r="T4" s="12">
        <f t="shared" ref="T4:U4" si="3">T8+T12+T16+T20+T24</f>
        <v>290703.69999999972</v>
      </c>
      <c r="U4" s="30">
        <f t="shared" si="3"/>
        <v>-2075967.3</v>
      </c>
      <c r="V4" s="12">
        <f>V8+V12+V16+V20+V24</f>
        <v>69564449.700000003</v>
      </c>
      <c r="W4" s="10">
        <f>(I4/C4)-1</f>
        <v>-4.1789118041424267E-3</v>
      </c>
      <c r="X4" s="36">
        <f>(+J4/C4)-1</f>
        <v>2.9842359264720786E-2</v>
      </c>
      <c r="Y4" s="10">
        <f>(+L4/C4)-1</f>
        <v>-1</v>
      </c>
    </row>
    <row r="5" spans="1:26" ht="14.4" thickTop="1" thickBot="1" x14ac:dyDescent="0.3">
      <c r="A5" s="5" t="s">
        <v>5</v>
      </c>
      <c r="B5" s="4"/>
      <c r="C5" s="25">
        <f t="shared" si="0"/>
        <v>743485481.64999998</v>
      </c>
      <c r="D5" s="6">
        <f t="shared" si="1"/>
        <v>740149130.79999995</v>
      </c>
      <c r="E5" s="6">
        <f t="shared" si="1"/>
        <v>730835502.79999995</v>
      </c>
      <c r="F5" s="6">
        <f t="shared" ref="F5:F26" si="4">E5-D5</f>
        <v>-9313628</v>
      </c>
      <c r="G5" s="6">
        <f t="shared" si="0"/>
        <v>-358344</v>
      </c>
      <c r="H5" s="25">
        <f t="shared" si="0"/>
        <v>730477158.79999995</v>
      </c>
      <c r="I5" s="12">
        <f t="shared" si="0"/>
        <v>778845547.48276782</v>
      </c>
      <c r="J5" s="25">
        <f t="shared" si="0"/>
        <v>800290332</v>
      </c>
      <c r="K5" s="12">
        <f>K9+K13+K17+K21+K25</f>
        <v>21444784.51723218</v>
      </c>
      <c r="L5" s="12">
        <f t="shared" si="0"/>
        <v>0</v>
      </c>
      <c r="M5" s="12">
        <f>M9+M13+M17+M21+M25</f>
        <v>-800290332</v>
      </c>
      <c r="N5" s="12">
        <f t="shared" si="0"/>
        <v>48368388.682767823</v>
      </c>
      <c r="O5" s="10">
        <f>(I5/H5)-1</f>
        <v>6.6214785910931884E-2</v>
      </c>
      <c r="P5" s="25">
        <f t="shared" si="2"/>
        <v>69813173.200000003</v>
      </c>
      <c r="Q5" s="34">
        <f>J5/H5</f>
        <v>1.0955720139349552</v>
      </c>
      <c r="R5" s="12">
        <f t="shared" si="0"/>
        <v>-730477158.79999995</v>
      </c>
      <c r="S5" s="10">
        <f>L5/H5</f>
        <v>0</v>
      </c>
      <c r="T5" s="12">
        <f>T9+T13+T17+T21+T25</f>
        <v>35360065.832767814</v>
      </c>
      <c r="U5" s="30">
        <f>U9+U13+U17+U21+U25</f>
        <v>56804850.349999994</v>
      </c>
      <c r="V5" s="12">
        <f>V9+V13+V17+V21+V25</f>
        <v>-743485481.64999998</v>
      </c>
      <c r="W5" s="10">
        <f>(I5/C5)-1</f>
        <v>4.7559860556112055E-2</v>
      </c>
      <c r="X5" s="36">
        <f>(+J5/C5)-1</f>
        <v>7.6403442638764529E-2</v>
      </c>
      <c r="Y5" s="10">
        <f t="shared" ref="Y5:Y6" si="5">(+L5/C5)-1</f>
        <v>-1</v>
      </c>
    </row>
    <row r="6" spans="1:26" ht="14.4" thickTop="1" thickBot="1" x14ac:dyDescent="0.3">
      <c r="A6" s="5" t="s">
        <v>6</v>
      </c>
      <c r="B6" s="4"/>
      <c r="C6" s="25">
        <f t="shared" si="0"/>
        <v>673921031.94999993</v>
      </c>
      <c r="D6" s="6">
        <f t="shared" si="1"/>
        <v>664883168.48000002</v>
      </c>
      <c r="E6" s="6">
        <f t="shared" si="1"/>
        <v>656774540.48000002</v>
      </c>
      <c r="F6" s="6">
        <f t="shared" si="4"/>
        <v>-8108628</v>
      </c>
      <c r="G6" s="6">
        <f t="shared" si="0"/>
        <v>-358345</v>
      </c>
      <c r="H6" s="25">
        <f t="shared" si="0"/>
        <v>656416195.48000002</v>
      </c>
      <c r="I6" s="12">
        <f t="shared" si="0"/>
        <v>709571801.48276782</v>
      </c>
      <c r="J6" s="25">
        <f t="shared" si="0"/>
        <v>728649915</v>
      </c>
      <c r="K6" s="12">
        <f>K10+K14+K18+K22+K26</f>
        <v>19078113.51723218</v>
      </c>
      <c r="L6" s="12">
        <f t="shared" si="0"/>
        <v>0</v>
      </c>
      <c r="M6" s="12">
        <f>M10+M14+M18+M22+M26</f>
        <v>-728649915</v>
      </c>
      <c r="N6" s="12">
        <f t="shared" si="0"/>
        <v>53155606.002767824</v>
      </c>
      <c r="O6" s="10">
        <f>(I6/H6)-1</f>
        <v>8.0978510842344642E-2</v>
      </c>
      <c r="P6" s="25">
        <f t="shared" si="2"/>
        <v>72233719.520000011</v>
      </c>
      <c r="Q6" s="34">
        <f>J6/H6</f>
        <v>1.1100425614379907</v>
      </c>
      <c r="R6" s="12">
        <f>R10+R14+R18+R22+R26</f>
        <v>-656416195.48000002</v>
      </c>
      <c r="S6" s="10">
        <f>L6/H6</f>
        <v>0</v>
      </c>
      <c r="T6" s="12">
        <f t="shared" ref="T6:U6" si="6">T10+T14+T18+T22+T26</f>
        <v>35650769.532767817</v>
      </c>
      <c r="U6" s="30">
        <f t="shared" si="6"/>
        <v>54728883.049999997</v>
      </c>
      <c r="V6" s="12">
        <f t="shared" si="0"/>
        <v>-673921031.94999993</v>
      </c>
      <c r="W6" s="10">
        <f>(I6/C6)-1</f>
        <v>5.2900514811968335E-2</v>
      </c>
      <c r="X6" s="36">
        <f>(+J6/C6)-1</f>
        <v>8.1209638007054386E-2</v>
      </c>
      <c r="Y6" s="10">
        <f t="shared" si="5"/>
        <v>-1</v>
      </c>
      <c r="Z6" s="32"/>
    </row>
    <row r="7" spans="1:26" ht="14.4" thickTop="1" thickBot="1" x14ac:dyDescent="0.3">
      <c r="A7" s="7" t="s">
        <v>7</v>
      </c>
      <c r="B7" s="4" t="s">
        <v>8</v>
      </c>
      <c r="C7" s="24"/>
      <c r="D7" s="4"/>
      <c r="E7" s="4"/>
      <c r="F7" s="6">
        <f t="shared" si="4"/>
        <v>0</v>
      </c>
      <c r="G7" s="4"/>
      <c r="H7" s="24">
        <f t="shared" ref="H7:H19" si="7">D7+F7</f>
        <v>0</v>
      </c>
      <c r="I7" s="18"/>
      <c r="J7" s="24"/>
      <c r="K7" s="18">
        <f t="shared" ref="K7:K26" si="8">J7-I7</f>
        <v>0</v>
      </c>
      <c r="L7" s="18"/>
      <c r="M7" s="18">
        <f t="shared" ref="M7:M26" si="9">L7-J7</f>
        <v>0</v>
      </c>
      <c r="N7" s="18"/>
      <c r="O7" s="19"/>
      <c r="P7" s="24"/>
      <c r="Q7" s="35"/>
      <c r="R7" s="18"/>
      <c r="S7" s="19"/>
      <c r="T7" s="18"/>
      <c r="U7" s="29"/>
      <c r="V7" s="18"/>
      <c r="W7" s="19"/>
      <c r="X7" s="37"/>
      <c r="Y7" s="19"/>
    </row>
    <row r="8" spans="1:26" ht="14.4" thickTop="1" thickBot="1" x14ac:dyDescent="0.3">
      <c r="A8" s="5" t="s">
        <v>4</v>
      </c>
      <c r="B8" s="4"/>
      <c r="C8" s="25">
        <v>-17883646.34</v>
      </c>
      <c r="D8" s="6">
        <v>-19737310.32</v>
      </c>
      <c r="E8" s="6">
        <v>-19737310.32</v>
      </c>
      <c r="F8" s="6">
        <f t="shared" si="4"/>
        <v>0</v>
      </c>
      <c r="G8" s="6">
        <v>0</v>
      </c>
      <c r="H8" s="25">
        <f>D8+F8+G8</f>
        <v>-19737310.32</v>
      </c>
      <c r="I8" s="12">
        <v>-17245989</v>
      </c>
      <c r="J8" s="25">
        <v>-20008164</v>
      </c>
      <c r="K8" s="12">
        <f t="shared" si="8"/>
        <v>-2762175</v>
      </c>
      <c r="L8" s="12">
        <v>0</v>
      </c>
      <c r="M8" s="12">
        <f t="shared" si="9"/>
        <v>20008164</v>
      </c>
      <c r="N8" s="12">
        <f>I8-H8</f>
        <v>2491321.3200000003</v>
      </c>
      <c r="O8" s="10">
        <f>(I8/H8)-1</f>
        <v>-0.12622395248432206</v>
      </c>
      <c r="P8" s="25">
        <f>J8-H8</f>
        <v>-270853.6799999997</v>
      </c>
      <c r="Q8" s="34">
        <f>J8/H8</f>
        <v>1.0137229275726358</v>
      </c>
      <c r="R8" s="12">
        <f>L8-H8</f>
        <v>19737310.32</v>
      </c>
      <c r="S8" s="10">
        <f>L8/H8</f>
        <v>0</v>
      </c>
      <c r="T8" s="12">
        <f>I8-C8</f>
        <v>637657.33999999985</v>
      </c>
      <c r="U8" s="30">
        <f>J8-C8</f>
        <v>-2124517.66</v>
      </c>
      <c r="V8" s="12">
        <f>+L8-C8</f>
        <v>17883646.34</v>
      </c>
      <c r="W8" s="10">
        <f>(I8/C8)-1</f>
        <v>-3.5655890743811258E-2</v>
      </c>
      <c r="X8" s="36">
        <f>(+J8/C8)-1</f>
        <v>0.11879667152934759</v>
      </c>
      <c r="Y8" s="10">
        <f>(+L8/C8)-1</f>
        <v>-1</v>
      </c>
    </row>
    <row r="9" spans="1:26" ht="14.4" thickTop="1" thickBot="1" x14ac:dyDescent="0.3">
      <c r="A9" s="5" t="s">
        <v>5</v>
      </c>
      <c r="B9" s="4"/>
      <c r="C9" s="25">
        <v>126338165.13</v>
      </c>
      <c r="D9" s="6">
        <v>127448440.2</v>
      </c>
      <c r="E9" s="6">
        <v>127448440.2</v>
      </c>
      <c r="F9" s="6">
        <f t="shared" si="4"/>
        <v>0</v>
      </c>
      <c r="G9" s="6">
        <v>3026</v>
      </c>
      <c r="H9" s="25">
        <f t="shared" ref="H9:H10" si="10">D9+F9+G9</f>
        <v>127451466.2</v>
      </c>
      <c r="I9" s="12">
        <v>143134742</v>
      </c>
      <c r="J9" s="25">
        <v>150399504</v>
      </c>
      <c r="K9" s="12">
        <f t="shared" si="8"/>
        <v>7264762</v>
      </c>
      <c r="L9" s="12">
        <v>0</v>
      </c>
      <c r="M9" s="12">
        <f t="shared" si="9"/>
        <v>-150399504</v>
      </c>
      <c r="N9" s="12">
        <f>I9-H9</f>
        <v>15683275.799999997</v>
      </c>
      <c r="O9" s="10">
        <f>(I9/H9)-1</f>
        <v>0.12305292569478499</v>
      </c>
      <c r="P9" s="25">
        <f>J9-H9</f>
        <v>22948037.799999997</v>
      </c>
      <c r="Q9" s="34">
        <f>J9/H9</f>
        <v>1.1800531487334118</v>
      </c>
      <c r="R9" s="12">
        <f>L9-H9</f>
        <v>-127451466.2</v>
      </c>
      <c r="S9" s="10">
        <f>L9/H9</f>
        <v>0</v>
      </c>
      <c r="T9" s="12">
        <f>I9-C9</f>
        <v>16796576.870000005</v>
      </c>
      <c r="U9" s="30">
        <f>J9-C9</f>
        <v>24061338.870000005</v>
      </c>
      <c r="V9" s="12">
        <f>+L9-C9</f>
        <v>-126338165.13</v>
      </c>
      <c r="W9" s="10">
        <f>(I9/C9)-1</f>
        <v>0.13294934949163295</v>
      </c>
      <c r="X9" s="36">
        <f>(+J9/C9)-1</f>
        <v>0.19045186262790237</v>
      </c>
      <c r="Y9" s="10">
        <f t="shared" ref="Y9:Y10" si="11">(+L9/C9)-1</f>
        <v>-1</v>
      </c>
    </row>
    <row r="10" spans="1:26" ht="14.4" thickTop="1" thickBot="1" x14ac:dyDescent="0.3">
      <c r="A10" s="5" t="s">
        <v>6</v>
      </c>
      <c r="B10" s="4"/>
      <c r="C10" s="25">
        <f>C9+C8</f>
        <v>108454518.78999999</v>
      </c>
      <c r="D10" s="6">
        <f t="shared" ref="D10:N10" si="12">D9+D8</f>
        <v>107711129.88</v>
      </c>
      <c r="E10" s="6">
        <f t="shared" ref="E10" si="13">E9+E8</f>
        <v>107711129.88</v>
      </c>
      <c r="F10" s="6">
        <f t="shared" si="4"/>
        <v>0</v>
      </c>
      <c r="G10" s="6">
        <f t="shared" si="12"/>
        <v>3026</v>
      </c>
      <c r="H10" s="25">
        <f t="shared" si="10"/>
        <v>107714155.88</v>
      </c>
      <c r="I10" s="12">
        <f t="shared" si="12"/>
        <v>125888753</v>
      </c>
      <c r="J10" s="25">
        <f t="shared" si="12"/>
        <v>130391340</v>
      </c>
      <c r="K10" s="12">
        <f t="shared" si="8"/>
        <v>4502587</v>
      </c>
      <c r="L10" s="12">
        <f t="shared" si="12"/>
        <v>0</v>
      </c>
      <c r="M10" s="12">
        <f t="shared" si="9"/>
        <v>-130391340</v>
      </c>
      <c r="N10" s="12">
        <f t="shared" si="12"/>
        <v>18174597.119999997</v>
      </c>
      <c r="O10" s="10">
        <f>(I10/H10)-1</f>
        <v>0.16872988486534291</v>
      </c>
      <c r="P10" s="25">
        <f>P9+P8</f>
        <v>22677184.119999997</v>
      </c>
      <c r="Q10" s="34">
        <f>J10/H10</f>
        <v>1.2105311408211168</v>
      </c>
      <c r="R10" s="12">
        <f>L10-H10</f>
        <v>-107714155.88</v>
      </c>
      <c r="S10" s="10">
        <f>L10/H10</f>
        <v>0</v>
      </c>
      <c r="T10" s="12">
        <f>T9+T8</f>
        <v>17434234.210000005</v>
      </c>
      <c r="U10" s="30">
        <f>U9+U8</f>
        <v>21936821.210000005</v>
      </c>
      <c r="V10" s="12">
        <f>V9+V8</f>
        <v>-108454518.78999999</v>
      </c>
      <c r="W10" s="10">
        <f>(I10/C10)-1</f>
        <v>0.16075157037723664</v>
      </c>
      <c r="X10" s="36">
        <f>(+J10/C10)-1</f>
        <v>0.20226747077709306</v>
      </c>
      <c r="Y10" s="10">
        <f t="shared" si="11"/>
        <v>-1</v>
      </c>
    </row>
    <row r="11" spans="1:26" ht="14.4" thickTop="1" thickBot="1" x14ac:dyDescent="0.3">
      <c r="A11" s="7" t="s">
        <v>9</v>
      </c>
      <c r="B11" s="4" t="s">
        <v>10</v>
      </c>
      <c r="C11" s="24"/>
      <c r="D11" s="4"/>
      <c r="E11" s="4"/>
      <c r="F11" s="6">
        <f t="shared" si="4"/>
        <v>0</v>
      </c>
      <c r="G11" s="4"/>
      <c r="H11" s="24">
        <f t="shared" si="7"/>
        <v>0</v>
      </c>
      <c r="I11" s="18"/>
      <c r="J11" s="24"/>
      <c r="K11" s="18">
        <f t="shared" si="8"/>
        <v>0</v>
      </c>
      <c r="L11" s="18"/>
      <c r="M11" s="18">
        <f t="shared" si="9"/>
        <v>0</v>
      </c>
      <c r="N11" s="18"/>
      <c r="O11" s="19"/>
      <c r="P11" s="24"/>
      <c r="Q11" s="35"/>
      <c r="R11" s="18"/>
      <c r="S11" s="19"/>
      <c r="T11" s="18"/>
      <c r="U11" s="29"/>
      <c r="V11" s="18"/>
      <c r="W11" s="19"/>
      <c r="X11" s="37"/>
      <c r="Y11" s="19"/>
    </row>
    <row r="12" spans="1:26" ht="14.4" thickTop="1" thickBot="1" x14ac:dyDescent="0.3">
      <c r="A12" s="5" t="s">
        <v>4</v>
      </c>
      <c r="B12" s="4"/>
      <c r="C12" s="25">
        <v>-10807192</v>
      </c>
      <c r="D12" s="6">
        <v>-10773897</v>
      </c>
      <c r="E12" s="6">
        <v>-10768897</v>
      </c>
      <c r="F12" s="6">
        <f t="shared" si="4"/>
        <v>5000</v>
      </c>
      <c r="G12" s="6">
        <v>0</v>
      </c>
      <c r="H12" s="25">
        <f>D12+F12+G12</f>
        <v>-10768897</v>
      </c>
      <c r="I12" s="12">
        <v>-10473897</v>
      </c>
      <c r="J12" s="25">
        <v>-10392972</v>
      </c>
      <c r="K12" s="12">
        <f t="shared" si="8"/>
        <v>80925</v>
      </c>
      <c r="L12" s="12">
        <v>0</v>
      </c>
      <c r="M12" s="12">
        <f t="shared" si="9"/>
        <v>10392972</v>
      </c>
      <c r="N12" s="12">
        <f>I12-H12</f>
        <v>295000</v>
      </c>
      <c r="O12" s="10">
        <f>(I12/H12)-1</f>
        <v>-2.7393706152078479E-2</v>
      </c>
      <c r="P12" s="25">
        <f>J12-H12</f>
        <v>375925</v>
      </c>
      <c r="Q12" s="34">
        <f>J12/H12</f>
        <v>0.96509159666027078</v>
      </c>
      <c r="R12" s="12">
        <f>L12-H12</f>
        <v>10768897</v>
      </c>
      <c r="S12" s="10">
        <f>L12/H12</f>
        <v>0</v>
      </c>
      <c r="T12" s="12">
        <f>I12-C12</f>
        <v>333295</v>
      </c>
      <c r="U12" s="30">
        <f>J12-C12</f>
        <v>414220</v>
      </c>
      <c r="V12" s="12">
        <f>+L12-C12</f>
        <v>10807192</v>
      </c>
      <c r="W12" s="10">
        <f>(I12/C12)-1</f>
        <v>-3.0840110918728958E-2</v>
      </c>
      <c r="X12" s="36">
        <f>(+J12/C12)-1</f>
        <v>-3.8328179974964849E-2</v>
      </c>
      <c r="Y12" s="10">
        <f>(+L12/C12)-1</f>
        <v>-1</v>
      </c>
    </row>
    <row r="13" spans="1:26" ht="14.4" thickTop="1" thickBot="1" x14ac:dyDescent="0.3">
      <c r="A13" s="5" t="s">
        <v>5</v>
      </c>
      <c r="B13" s="4"/>
      <c r="C13" s="25">
        <v>123256544</v>
      </c>
      <c r="D13" s="6">
        <v>114580050</v>
      </c>
      <c r="E13" s="6">
        <v>114585050</v>
      </c>
      <c r="F13" s="6">
        <f t="shared" si="4"/>
        <v>5000</v>
      </c>
      <c r="G13" s="6">
        <v>0</v>
      </c>
      <c r="H13" s="25">
        <f t="shared" ref="H13:H14" si="14">D13+F13+G13</f>
        <v>114585050</v>
      </c>
      <c r="I13" s="12">
        <v>125908865</v>
      </c>
      <c r="J13" s="25">
        <v>128217395</v>
      </c>
      <c r="K13" s="12">
        <f t="shared" si="8"/>
        <v>2308530</v>
      </c>
      <c r="L13" s="12">
        <v>0</v>
      </c>
      <c r="M13" s="12">
        <f t="shared" si="9"/>
        <v>-128217395</v>
      </c>
      <c r="N13" s="12">
        <f>I13-H13</f>
        <v>11323815</v>
      </c>
      <c r="O13" s="10">
        <f>(I13/H13)-1</f>
        <v>9.8824541246872899E-2</v>
      </c>
      <c r="P13" s="25">
        <f>J13-H13</f>
        <v>13632345</v>
      </c>
      <c r="Q13" s="34">
        <f>J13/H13</f>
        <v>1.1189714103192345</v>
      </c>
      <c r="R13" s="12">
        <f>L13-H13</f>
        <v>-114585050</v>
      </c>
      <c r="S13" s="10">
        <f>L13/H13</f>
        <v>0</v>
      </c>
      <c r="T13" s="12">
        <f>I13-C13</f>
        <v>2652321</v>
      </c>
      <c r="U13" s="30">
        <f>J13-C13</f>
        <v>4960851</v>
      </c>
      <c r="V13" s="12">
        <f>+L13-C13</f>
        <v>-123256544</v>
      </c>
      <c r="W13" s="10">
        <f>(I13/C13)-1</f>
        <v>2.1518703299031383E-2</v>
      </c>
      <c r="X13" s="36">
        <f>(+J13/C13)-1</f>
        <v>4.0248175382882723E-2</v>
      </c>
      <c r="Y13" s="10">
        <f t="shared" ref="Y13:Y14" si="15">(+L13/C13)-1</f>
        <v>-1</v>
      </c>
    </row>
    <row r="14" spans="1:26" ht="14.4" thickTop="1" thickBot="1" x14ac:dyDescent="0.3">
      <c r="A14" s="5" t="s">
        <v>6</v>
      </c>
      <c r="B14" s="4"/>
      <c r="C14" s="25">
        <f>C13+C12</f>
        <v>112449352</v>
      </c>
      <c r="D14" s="6">
        <f t="shared" ref="D14:J14" si="16">D13+D12</f>
        <v>103806153</v>
      </c>
      <c r="E14" s="6">
        <f t="shared" si="16"/>
        <v>103816153</v>
      </c>
      <c r="F14" s="6">
        <f t="shared" si="4"/>
        <v>10000</v>
      </c>
      <c r="G14" s="6">
        <f t="shared" si="16"/>
        <v>0</v>
      </c>
      <c r="H14" s="25">
        <f t="shared" si="14"/>
        <v>103816153</v>
      </c>
      <c r="I14" s="12">
        <f t="shared" si="16"/>
        <v>115434968</v>
      </c>
      <c r="J14" s="25">
        <f t="shared" si="16"/>
        <v>117824423</v>
      </c>
      <c r="K14" s="12">
        <f t="shared" si="8"/>
        <v>2389455</v>
      </c>
      <c r="L14" s="12">
        <f>L12+L13</f>
        <v>0</v>
      </c>
      <c r="M14" s="12">
        <f t="shared" si="9"/>
        <v>-117824423</v>
      </c>
      <c r="N14" s="12">
        <f t="shared" ref="N14" si="17">N13+N12</f>
        <v>11618815</v>
      </c>
      <c r="O14" s="10">
        <f>(I14/H14)-1</f>
        <v>0.11191721773778296</v>
      </c>
      <c r="P14" s="25">
        <f>P13+P12</f>
        <v>14008270</v>
      </c>
      <c r="Q14" s="34">
        <f>J14/H14</f>
        <v>1.134933433721051</v>
      </c>
      <c r="R14" s="12">
        <f>L14-H14</f>
        <v>-103816153</v>
      </c>
      <c r="S14" s="10">
        <f>L14/H14</f>
        <v>0</v>
      </c>
      <c r="T14" s="12">
        <f>T13+T12</f>
        <v>2985616</v>
      </c>
      <c r="U14" s="30">
        <f>U13+U12</f>
        <v>5375071</v>
      </c>
      <c r="V14" s="12">
        <f>+L14-C14</f>
        <v>-112449352</v>
      </c>
      <c r="W14" s="10">
        <f>(I14/C14)-1</f>
        <v>2.6550762160016728E-2</v>
      </c>
      <c r="X14" s="36">
        <f>(+J14/C14)-1</f>
        <v>4.7799928629201904E-2</v>
      </c>
      <c r="Y14" s="10">
        <f t="shared" si="15"/>
        <v>-1</v>
      </c>
    </row>
    <row r="15" spans="1:26" ht="14.4" thickTop="1" thickBot="1" x14ac:dyDescent="0.3">
      <c r="A15" s="7" t="s">
        <v>11</v>
      </c>
      <c r="B15" s="4" t="s">
        <v>12</v>
      </c>
      <c r="C15" s="24"/>
      <c r="D15" s="4"/>
      <c r="E15" s="4"/>
      <c r="F15" s="6">
        <f t="shared" si="4"/>
        <v>0</v>
      </c>
      <c r="G15" s="4"/>
      <c r="H15" s="24">
        <f t="shared" si="7"/>
        <v>0</v>
      </c>
      <c r="I15" s="18"/>
      <c r="J15" s="24"/>
      <c r="K15" s="18">
        <f t="shared" si="8"/>
        <v>0</v>
      </c>
      <c r="L15" s="18"/>
      <c r="M15" s="18">
        <f t="shared" si="9"/>
        <v>0</v>
      </c>
      <c r="N15" s="18"/>
      <c r="O15" s="19"/>
      <c r="P15" s="24"/>
      <c r="Q15" s="35"/>
      <c r="R15" s="18"/>
      <c r="S15" s="19"/>
      <c r="T15" s="18"/>
      <c r="U15" s="29"/>
      <c r="V15" s="18"/>
      <c r="W15" s="19"/>
      <c r="X15" s="37"/>
      <c r="Y15" s="19"/>
    </row>
    <row r="16" spans="1:26" ht="14.4" thickTop="1" thickBot="1" x14ac:dyDescent="0.3">
      <c r="A16" s="5" t="s">
        <v>4</v>
      </c>
      <c r="B16" s="4"/>
      <c r="C16" s="25">
        <v>-38896154</v>
      </c>
      <c r="D16" s="6">
        <v>-40740765</v>
      </c>
      <c r="E16" s="6">
        <v>-40740765</v>
      </c>
      <c r="F16" s="6">
        <f t="shared" si="4"/>
        <v>0</v>
      </c>
      <c r="G16" s="6">
        <v>0</v>
      </c>
      <c r="H16" s="25">
        <f>D16+F16+G16</f>
        <v>-40740765</v>
      </c>
      <c r="I16" s="12">
        <v>-37435860</v>
      </c>
      <c r="J16" s="25">
        <v>-38338181</v>
      </c>
      <c r="K16" s="12">
        <f t="shared" si="8"/>
        <v>-902321</v>
      </c>
      <c r="L16" s="12">
        <v>0</v>
      </c>
      <c r="M16" s="12">
        <f t="shared" si="9"/>
        <v>38338181</v>
      </c>
      <c r="N16" s="12">
        <f>I16-H16</f>
        <v>3304905</v>
      </c>
      <c r="O16" s="10">
        <f>(I16/H16)-1</f>
        <v>-8.1120347151065975E-2</v>
      </c>
      <c r="P16" s="25">
        <f>J16-H16</f>
        <v>2402584</v>
      </c>
      <c r="Q16" s="34">
        <f>J16/H16</f>
        <v>0.94102751875179569</v>
      </c>
      <c r="R16" s="12">
        <f>L16-H16</f>
        <v>40740765</v>
      </c>
      <c r="S16" s="10">
        <f>L16/H16</f>
        <v>0</v>
      </c>
      <c r="T16" s="12">
        <f>I16-C16</f>
        <v>1460294</v>
      </c>
      <c r="U16" s="30">
        <f>J16-C16</f>
        <v>557973</v>
      </c>
      <c r="V16" s="12">
        <f>+L16-C16</f>
        <v>38896154</v>
      </c>
      <c r="W16" s="10">
        <f>(I16/C16)-1</f>
        <v>-3.7543403391502417E-2</v>
      </c>
      <c r="X16" s="36">
        <f>(+J16/C16)-1</f>
        <v>-1.4345197214099881E-2</v>
      </c>
      <c r="Y16" s="10">
        <f>(+L16/C16)-1</f>
        <v>-1</v>
      </c>
    </row>
    <row r="17" spans="1:25" ht="14.4" thickTop="1" thickBot="1" x14ac:dyDescent="0.3">
      <c r="A17" s="5" t="s">
        <v>5</v>
      </c>
      <c r="B17" s="4"/>
      <c r="C17" s="25">
        <v>217073520</v>
      </c>
      <c r="D17" s="6">
        <v>216862079</v>
      </c>
      <c r="E17" s="6">
        <v>216862079</v>
      </c>
      <c r="F17" s="6">
        <f t="shared" si="4"/>
        <v>0</v>
      </c>
      <c r="G17" s="6">
        <v>-182772</v>
      </c>
      <c r="H17" s="25">
        <f t="shared" ref="H17:H18" si="18">D17+F17+G17</f>
        <v>216679307</v>
      </c>
      <c r="I17" s="12">
        <v>222342200</v>
      </c>
      <c r="J17" s="25">
        <v>231170254</v>
      </c>
      <c r="K17" s="12">
        <f t="shared" si="8"/>
        <v>8828054</v>
      </c>
      <c r="L17" s="12">
        <v>0</v>
      </c>
      <c r="M17" s="12">
        <f t="shared" si="9"/>
        <v>-231170254</v>
      </c>
      <c r="N17" s="12">
        <f>I17-H17</f>
        <v>5662893</v>
      </c>
      <c r="O17" s="10">
        <f>(I17/H17)-1</f>
        <v>2.6134904520439539E-2</v>
      </c>
      <c r="P17" s="25">
        <f>J17-H17</f>
        <v>14490947</v>
      </c>
      <c r="Q17" s="34">
        <f>J17/H17</f>
        <v>1.0668773922190917</v>
      </c>
      <c r="R17" s="12">
        <f>L17-H17</f>
        <v>-216679307</v>
      </c>
      <c r="S17" s="10">
        <f>L17/H17</f>
        <v>0</v>
      </c>
      <c r="T17" s="12">
        <f>I17-C17</f>
        <v>5268680</v>
      </c>
      <c r="U17" s="30">
        <f>J17-C17</f>
        <v>14096734</v>
      </c>
      <c r="V17" s="12">
        <f>+L17-C17</f>
        <v>-217073520</v>
      </c>
      <c r="W17" s="10">
        <f>(I17/C17)-1</f>
        <v>2.4271408138588191E-2</v>
      </c>
      <c r="X17" s="36">
        <f>(+J17/C17)-1</f>
        <v>6.4939906074218623E-2</v>
      </c>
      <c r="Y17" s="10">
        <f t="shared" ref="Y17:Y18" si="19">(+L17/C17)-1</f>
        <v>-1</v>
      </c>
    </row>
    <row r="18" spans="1:25" ht="14.4" thickTop="1" thickBot="1" x14ac:dyDescent="0.3">
      <c r="A18" s="5" t="s">
        <v>6</v>
      </c>
      <c r="B18" s="4"/>
      <c r="C18" s="25">
        <f>C17+C16</f>
        <v>178177366</v>
      </c>
      <c r="D18" s="6">
        <f t="shared" ref="D18:G18" si="20">D17+D16</f>
        <v>176121314</v>
      </c>
      <c r="E18" s="6">
        <f t="shared" ref="E18" si="21">E17+E16</f>
        <v>176121314</v>
      </c>
      <c r="F18" s="6">
        <f t="shared" si="4"/>
        <v>0</v>
      </c>
      <c r="G18" s="6">
        <f t="shared" si="20"/>
        <v>-182772</v>
      </c>
      <c r="H18" s="25">
        <f t="shared" si="18"/>
        <v>175938542</v>
      </c>
      <c r="I18" s="12">
        <f>I17+I16</f>
        <v>184906340</v>
      </c>
      <c r="J18" s="25">
        <f>J17+J16</f>
        <v>192832073</v>
      </c>
      <c r="K18" s="12">
        <f t="shared" si="8"/>
        <v>7925733</v>
      </c>
      <c r="L18" s="12">
        <f>L16+L17</f>
        <v>0</v>
      </c>
      <c r="M18" s="12">
        <f t="shared" si="9"/>
        <v>-192832073</v>
      </c>
      <c r="N18" s="12">
        <f t="shared" ref="N18" si="22">N17+N16</f>
        <v>8967798</v>
      </c>
      <c r="O18" s="10">
        <f>(I18/H18)-1</f>
        <v>5.0971196521567119E-2</v>
      </c>
      <c r="P18" s="25">
        <f>P17+P16</f>
        <v>16893531</v>
      </c>
      <c r="Q18" s="34">
        <f>J18/H18</f>
        <v>1.096019500945961</v>
      </c>
      <c r="R18" s="12">
        <f>L18-H18</f>
        <v>-175938542</v>
      </c>
      <c r="S18" s="10">
        <f>L18/H18</f>
        <v>0</v>
      </c>
      <c r="T18" s="12">
        <f>T17+T16</f>
        <v>6728974</v>
      </c>
      <c r="U18" s="30">
        <f>U17+U16</f>
        <v>14654707</v>
      </c>
      <c r="V18" s="12">
        <f>+L18-C18</f>
        <v>-178177366</v>
      </c>
      <c r="W18" s="10">
        <f>(I18/C18)-1</f>
        <v>3.7765593638868777E-2</v>
      </c>
      <c r="X18" s="36">
        <f>(+J18/C18)-1</f>
        <v>8.2247859697286207E-2</v>
      </c>
      <c r="Y18" s="10">
        <f t="shared" si="19"/>
        <v>-1</v>
      </c>
    </row>
    <row r="19" spans="1:25" ht="14.4" thickTop="1" thickBot="1" x14ac:dyDescent="0.3">
      <c r="A19" s="7" t="s">
        <v>13</v>
      </c>
      <c r="B19" s="4" t="s">
        <v>14</v>
      </c>
      <c r="C19" s="24"/>
      <c r="D19" s="4"/>
      <c r="E19" s="4"/>
      <c r="F19" s="6">
        <f t="shared" si="4"/>
        <v>0</v>
      </c>
      <c r="G19" s="4"/>
      <c r="H19" s="24">
        <f t="shared" si="7"/>
        <v>0</v>
      </c>
      <c r="I19" s="18"/>
      <c r="J19" s="24"/>
      <c r="K19" s="18">
        <f t="shared" si="8"/>
        <v>0</v>
      </c>
      <c r="L19" s="18"/>
      <c r="M19" s="18">
        <f t="shared" si="9"/>
        <v>0</v>
      </c>
      <c r="N19" s="18"/>
      <c r="O19" s="19"/>
      <c r="P19" s="24"/>
      <c r="Q19" s="35"/>
      <c r="R19" s="18"/>
      <c r="S19" s="19"/>
      <c r="T19" s="18"/>
      <c r="U19" s="29"/>
      <c r="V19" s="18"/>
      <c r="W19" s="19"/>
      <c r="X19" s="37"/>
      <c r="Y19" s="19"/>
    </row>
    <row r="20" spans="1:25" ht="14.4" thickTop="1" thickBot="1" x14ac:dyDescent="0.3">
      <c r="A20" s="5" t="s">
        <v>4</v>
      </c>
      <c r="B20" s="4"/>
      <c r="C20" s="25">
        <v>-2338.36</v>
      </c>
      <c r="D20" s="20"/>
      <c r="E20" s="20"/>
      <c r="F20" s="6">
        <f t="shared" si="4"/>
        <v>0</v>
      </c>
      <c r="G20" s="4"/>
      <c r="H20" s="25">
        <f>D20+F20+G20</f>
        <v>0</v>
      </c>
      <c r="I20" s="12"/>
      <c r="J20" s="25"/>
      <c r="K20" s="12">
        <f t="shared" si="8"/>
        <v>0</v>
      </c>
      <c r="L20" s="12">
        <v>0</v>
      </c>
      <c r="M20" s="12">
        <f t="shared" si="9"/>
        <v>0</v>
      </c>
      <c r="N20" s="12">
        <f>I20-H20</f>
        <v>0</v>
      </c>
      <c r="O20" s="10"/>
      <c r="P20" s="25">
        <f>J20-H20</f>
        <v>0</v>
      </c>
      <c r="Q20" s="34">
        <v>0</v>
      </c>
      <c r="R20" s="12">
        <f t="shared" ref="R20:R26" si="23">L20-H20</f>
        <v>0</v>
      </c>
      <c r="S20" s="10"/>
      <c r="T20" s="12">
        <f>I20-C20</f>
        <v>2338.36</v>
      </c>
      <c r="U20" s="30">
        <f>J20-C20</f>
        <v>2338.36</v>
      </c>
      <c r="V20" s="12">
        <f>+L20-C20</f>
        <v>2338.36</v>
      </c>
      <c r="W20" s="10"/>
      <c r="X20" s="36"/>
      <c r="Y20" s="10">
        <f>(+L20/C20)-1</f>
        <v>-1</v>
      </c>
    </row>
    <row r="21" spans="1:25" ht="14.4" thickTop="1" thickBot="1" x14ac:dyDescent="0.3">
      <c r="A21" s="5" t="s">
        <v>5</v>
      </c>
      <c r="B21" s="4"/>
      <c r="C21" s="25">
        <v>245467494.52000001</v>
      </c>
      <c r="D21" s="6">
        <v>249024219.59999999</v>
      </c>
      <c r="E21" s="6">
        <v>249024219.59999999</v>
      </c>
      <c r="F21" s="6">
        <f t="shared" si="4"/>
        <v>0</v>
      </c>
      <c r="G21" s="6">
        <v>0</v>
      </c>
      <c r="H21" s="25">
        <f>D21+F21+G21</f>
        <v>249024219.59999999</v>
      </c>
      <c r="I21" s="12">
        <v>256052466.48276782</v>
      </c>
      <c r="J21" s="25">
        <v>268929580</v>
      </c>
      <c r="K21" s="12">
        <f t="shared" si="8"/>
        <v>12877113.51723218</v>
      </c>
      <c r="L21" s="12">
        <v>0</v>
      </c>
      <c r="M21" s="12">
        <f t="shared" si="9"/>
        <v>-268929580</v>
      </c>
      <c r="N21" s="12">
        <f>I21-H21</f>
        <v>7028246.8827678263</v>
      </c>
      <c r="O21" s="10">
        <f>(I21/H21)-1</f>
        <v>2.8223145901459246E-2</v>
      </c>
      <c r="P21" s="25">
        <f>J21-H21</f>
        <v>19905360.400000006</v>
      </c>
      <c r="Q21" s="34">
        <f>J21/H21</f>
        <v>1.0799334315030618</v>
      </c>
      <c r="R21" s="12">
        <f t="shared" si="23"/>
        <v>-249024219.59999999</v>
      </c>
      <c r="S21" s="10">
        <f>L21/H21</f>
        <v>0</v>
      </c>
      <c r="T21" s="12">
        <f>I21-C21</f>
        <v>10584971.96276781</v>
      </c>
      <c r="U21" s="30">
        <f>J21-C21</f>
        <v>23462085.479999989</v>
      </c>
      <c r="V21" s="12">
        <f>+L21-C21</f>
        <v>-245467494.52000001</v>
      </c>
      <c r="W21" s="10">
        <f>(I21/C21)-1</f>
        <v>4.3121684944339433E-2</v>
      </c>
      <c r="X21" s="36">
        <f>(+J21/C21)-1</f>
        <v>9.5581231746708406E-2</v>
      </c>
      <c r="Y21" s="10">
        <f t="shared" ref="Y21:Y22" si="24">(+L21/C21)-1</f>
        <v>-1</v>
      </c>
    </row>
    <row r="22" spans="1:25" ht="14.4" thickTop="1" thickBot="1" x14ac:dyDescent="0.3">
      <c r="A22" s="5" t="s">
        <v>6</v>
      </c>
      <c r="B22" s="4"/>
      <c r="C22" s="25">
        <f>C21+C20</f>
        <v>245465156.16</v>
      </c>
      <c r="D22" s="6">
        <f>D21+D20</f>
        <v>249024219.59999999</v>
      </c>
      <c r="E22" s="6">
        <f>E21+E20</f>
        <v>249024219.59999999</v>
      </c>
      <c r="F22" s="6">
        <f t="shared" si="4"/>
        <v>0</v>
      </c>
      <c r="G22" s="6">
        <f t="shared" ref="G22:N22" si="25">G21+G20</f>
        <v>0</v>
      </c>
      <c r="H22" s="25">
        <f>D22+F22+G22</f>
        <v>249024219.59999999</v>
      </c>
      <c r="I22" s="12">
        <f t="shared" si="25"/>
        <v>256052466.48276782</v>
      </c>
      <c r="J22" s="25">
        <f t="shared" si="25"/>
        <v>268929580</v>
      </c>
      <c r="K22" s="12">
        <f t="shared" si="8"/>
        <v>12877113.51723218</v>
      </c>
      <c r="L22" s="12">
        <f t="shared" si="25"/>
        <v>0</v>
      </c>
      <c r="M22" s="12">
        <f t="shared" si="9"/>
        <v>-268929580</v>
      </c>
      <c r="N22" s="12">
        <f t="shared" si="25"/>
        <v>7028246.8827678263</v>
      </c>
      <c r="O22" s="10">
        <f>(I22/H22)-1</f>
        <v>2.8223145901459246E-2</v>
      </c>
      <c r="P22" s="25">
        <f>P21+P20</f>
        <v>19905360.400000006</v>
      </c>
      <c r="Q22" s="34">
        <f>J22/H22</f>
        <v>1.0799334315030618</v>
      </c>
      <c r="R22" s="12">
        <f t="shared" si="23"/>
        <v>-249024219.59999999</v>
      </c>
      <c r="S22" s="10">
        <f>L22/H22</f>
        <v>0</v>
      </c>
      <c r="T22" s="12">
        <f>T21+T20</f>
        <v>10587310.322767809</v>
      </c>
      <c r="U22" s="30">
        <f>U21+U20</f>
        <v>23464423.839999989</v>
      </c>
      <c r="V22" s="12">
        <f>+L22-C22</f>
        <v>-245465156.16</v>
      </c>
      <c r="W22" s="10">
        <f>(I22/C22)-1</f>
        <v>4.3131621971905343E-2</v>
      </c>
      <c r="X22" s="36">
        <f>(+J22/C22)-1</f>
        <v>9.5591668516509687E-2</v>
      </c>
      <c r="Y22" s="10">
        <f t="shared" si="24"/>
        <v>-1</v>
      </c>
    </row>
    <row r="23" spans="1:25" ht="14.4" thickTop="1" thickBot="1" x14ac:dyDescent="0.3">
      <c r="A23" s="7" t="s">
        <v>15</v>
      </c>
      <c r="B23" s="4" t="s">
        <v>16</v>
      </c>
      <c r="C23" s="24"/>
      <c r="D23" s="4"/>
      <c r="E23" s="4"/>
      <c r="F23" s="6">
        <f t="shared" si="4"/>
        <v>0</v>
      </c>
      <c r="G23" s="4"/>
      <c r="H23" s="24">
        <f>D23+F23</f>
        <v>0</v>
      </c>
      <c r="I23" s="18"/>
      <c r="J23" s="24"/>
      <c r="K23" s="18">
        <f t="shared" si="8"/>
        <v>0</v>
      </c>
      <c r="L23" s="18"/>
      <c r="M23" s="18">
        <f t="shared" si="9"/>
        <v>0</v>
      </c>
      <c r="N23" s="18"/>
      <c r="O23" s="19"/>
      <c r="P23" s="24">
        <f>J23-H23</f>
        <v>0</v>
      </c>
      <c r="Q23" s="34"/>
      <c r="R23" s="18">
        <f t="shared" si="23"/>
        <v>0</v>
      </c>
      <c r="S23" s="19"/>
      <c r="T23" s="18"/>
      <c r="U23" s="29"/>
      <c r="V23" s="18"/>
      <c r="W23" s="19"/>
      <c r="X23" s="37"/>
      <c r="Y23" s="19"/>
    </row>
    <row r="24" spans="1:25" ht="14.4" thickTop="1" thickBot="1" x14ac:dyDescent="0.3">
      <c r="A24" s="5" t="s">
        <v>4</v>
      </c>
      <c r="B24" s="4"/>
      <c r="C24" s="25">
        <v>-1975119</v>
      </c>
      <c r="D24" s="6">
        <v>-4013990</v>
      </c>
      <c r="E24" s="6">
        <v>-2813990</v>
      </c>
      <c r="F24" s="6">
        <f t="shared" si="4"/>
        <v>1200000</v>
      </c>
      <c r="G24" s="6">
        <v>-1</v>
      </c>
      <c r="H24" s="25">
        <f>D24+F24+G24</f>
        <v>-2813991</v>
      </c>
      <c r="I24" s="12">
        <v>-4118000</v>
      </c>
      <c r="J24" s="25">
        <v>-2901100</v>
      </c>
      <c r="K24" s="12">
        <f t="shared" si="8"/>
        <v>1216900</v>
      </c>
      <c r="L24" s="12">
        <v>0</v>
      </c>
      <c r="M24" s="12">
        <f t="shared" si="9"/>
        <v>2901100</v>
      </c>
      <c r="N24" s="12">
        <f>I24-H24</f>
        <v>-1304009</v>
      </c>
      <c r="O24" s="10">
        <f>(I24/H24)-1</f>
        <v>0.46340197960832152</v>
      </c>
      <c r="P24" s="25">
        <f>J24-H24</f>
        <v>-87109</v>
      </c>
      <c r="Q24" s="34">
        <f>J24/H24</f>
        <v>1.0309556782519915</v>
      </c>
      <c r="R24" s="12">
        <f t="shared" si="23"/>
        <v>2813991</v>
      </c>
      <c r="S24" s="10">
        <f>L24/H24</f>
        <v>0</v>
      </c>
      <c r="T24" s="12">
        <f>I24-C24</f>
        <v>-2142881</v>
      </c>
      <c r="U24" s="30">
        <f>J24-C24</f>
        <v>-925981</v>
      </c>
      <c r="V24" s="12">
        <f>+L24-C24</f>
        <v>1975119</v>
      </c>
      <c r="W24" s="10">
        <f>(I24/C24)-1</f>
        <v>1.0849376670468969</v>
      </c>
      <c r="X24" s="36">
        <f>(+J24/C24)-1</f>
        <v>0.46882289117769615</v>
      </c>
      <c r="Y24" s="10">
        <f>(+L24/C24)-1</f>
        <v>-1</v>
      </c>
    </row>
    <row r="25" spans="1:25" ht="14.4" thickTop="1" thickBot="1" x14ac:dyDescent="0.3">
      <c r="A25" s="5" t="s">
        <v>5</v>
      </c>
      <c r="B25" s="4"/>
      <c r="C25" s="25">
        <v>31349758</v>
      </c>
      <c r="D25" s="6">
        <v>32234342</v>
      </c>
      <c r="E25" s="6">
        <v>22915714</v>
      </c>
      <c r="F25" s="6">
        <f t="shared" si="4"/>
        <v>-9318628</v>
      </c>
      <c r="G25" s="6">
        <v>-178598</v>
      </c>
      <c r="H25" s="25">
        <f t="shared" ref="H25:H26" si="26">D25+F25+G25</f>
        <v>22737116</v>
      </c>
      <c r="I25" s="12">
        <v>31407274</v>
      </c>
      <c r="J25" s="25">
        <v>21573599</v>
      </c>
      <c r="K25" s="12">
        <f t="shared" si="8"/>
        <v>-9833675</v>
      </c>
      <c r="L25" s="12">
        <v>0</v>
      </c>
      <c r="M25" s="12">
        <f t="shared" si="9"/>
        <v>-21573599</v>
      </c>
      <c r="N25" s="12">
        <f>I25-H25</f>
        <v>8670158</v>
      </c>
      <c r="O25" s="10">
        <f>(I25/H25)-1</f>
        <v>0.38132180000313154</v>
      </c>
      <c r="P25" s="25">
        <f>J25-H25</f>
        <v>-1163517</v>
      </c>
      <c r="Q25" s="34">
        <f>J25/H25</f>
        <v>0.94882741505123169</v>
      </c>
      <c r="R25" s="12">
        <f t="shared" si="23"/>
        <v>-22737116</v>
      </c>
      <c r="S25" s="10">
        <f>L25/H25</f>
        <v>0</v>
      </c>
      <c r="T25" s="12">
        <f>I25-C25</f>
        <v>57516</v>
      </c>
      <c r="U25" s="30">
        <f>J25-C25</f>
        <v>-9776159</v>
      </c>
      <c r="V25" s="12">
        <f>+L25-C25</f>
        <v>-31349758</v>
      </c>
      <c r="W25" s="10">
        <f>(I25/C25)-1</f>
        <v>1.8346553105768049E-3</v>
      </c>
      <c r="X25" s="36">
        <f>(+J25/C25)-1</f>
        <v>-0.31184160975022523</v>
      </c>
      <c r="Y25" s="10">
        <f t="shared" ref="Y25:Y26" si="27">(+L25/C25)-1</f>
        <v>-1</v>
      </c>
    </row>
    <row r="26" spans="1:25" ht="14.4" thickTop="1" thickBot="1" x14ac:dyDescent="0.3">
      <c r="A26" s="5" t="s">
        <v>6</v>
      </c>
      <c r="B26" s="4"/>
      <c r="C26" s="25">
        <f>C25+C24</f>
        <v>29374639</v>
      </c>
      <c r="D26" s="6">
        <f t="shared" ref="D26:N26" si="28">D25+D24</f>
        <v>28220352</v>
      </c>
      <c r="E26" s="6">
        <f t="shared" si="28"/>
        <v>20101724</v>
      </c>
      <c r="F26" s="6">
        <f t="shared" si="4"/>
        <v>-8118628</v>
      </c>
      <c r="G26" s="6">
        <f t="shared" si="28"/>
        <v>-178599</v>
      </c>
      <c r="H26" s="25">
        <f t="shared" si="26"/>
        <v>19923125</v>
      </c>
      <c r="I26" s="12">
        <f t="shared" si="28"/>
        <v>27289274</v>
      </c>
      <c r="J26" s="25">
        <f t="shared" si="28"/>
        <v>18672499</v>
      </c>
      <c r="K26" s="12">
        <f t="shared" si="8"/>
        <v>-8616775</v>
      </c>
      <c r="L26" s="12">
        <f t="shared" si="28"/>
        <v>0</v>
      </c>
      <c r="M26" s="12">
        <f t="shared" si="9"/>
        <v>-18672499</v>
      </c>
      <c r="N26" s="12">
        <f t="shared" si="28"/>
        <v>7366149</v>
      </c>
      <c r="O26" s="10">
        <f>(I26/H26)-1</f>
        <v>0.36972859428428029</v>
      </c>
      <c r="P26" s="25">
        <f>P25+P24</f>
        <v>-1250626</v>
      </c>
      <c r="Q26" s="34">
        <f>J26/H26</f>
        <v>0.93722741788750508</v>
      </c>
      <c r="R26" s="12">
        <f t="shared" si="23"/>
        <v>-19923125</v>
      </c>
      <c r="S26" s="10">
        <f>L26/H26</f>
        <v>0</v>
      </c>
      <c r="T26" s="12">
        <f>T25+T24</f>
        <v>-2085365</v>
      </c>
      <c r="U26" s="30">
        <f>U25+U24</f>
        <v>-10702140</v>
      </c>
      <c r="V26" s="12">
        <f>+L26-C26</f>
        <v>-29374639</v>
      </c>
      <c r="W26" s="10">
        <f>(I26/C26)-1</f>
        <v>-7.099202138279892E-2</v>
      </c>
      <c r="X26" s="36">
        <f>(+J26/C26)-1</f>
        <v>-0.36433264762845252</v>
      </c>
      <c r="Y26" s="10">
        <f t="shared" si="27"/>
        <v>-1</v>
      </c>
    </row>
    <row r="27" spans="1:25" ht="13.8" thickTop="1" x14ac:dyDescent="0.25"/>
    <row r="29" spans="1:25" x14ac:dyDescent="0.25">
      <c r="H29" s="38"/>
    </row>
  </sheetData>
  <phoneticPr fontId="27" type="noConversion"/>
  <pageMargins left="0.70866141732283472" right="0.47244094488188981" top="0.74803149606299213" bottom="0.74803149606299213" header="0.31496062992125984" footer="0.31496062992125984"/>
  <pageSetup paperSize="9" scale="78" orientation="landscape" r:id="rId1"/>
  <customProperties>
    <customPr name="EpmWorksheetKeyString_GU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e907a47a-bef0-4de7-8dab-7bc0f3e3b801" ContentTypeId="0x010100EE8E76FB7AB64EDC81609A6A17764BD0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Talouden ja toiminnan suunnittelu- ja seuranta-aineisto" ma:contentTypeID="0x010100EE8E76FB7AB64EDC81609A6A17764BD000CA09EFDA1D58B245ADC9F4658D1B0100" ma:contentTypeVersion="31" ma:contentTypeDescription="Luo uusi asiakirja." ma:contentTypeScope="" ma:versionID="b2cd44c40777153783d92354dda5bb37">
  <xsd:schema xmlns:xsd="http://www.w3.org/2001/XMLSchema" xmlns:xs="http://www.w3.org/2001/XMLSchema" xmlns:p="http://schemas.microsoft.com/office/2006/metadata/properties" xmlns:ns2="801a4ecc-5c06-4555-9dd1-0bf5b16740cf" xmlns:ns3="c63c800c-7325-4e2c-9fc3-2365f7da493d" targetNamespace="http://schemas.microsoft.com/office/2006/metadata/properties" ma:root="true" ma:fieldsID="49f3fa904d123f8f9d8977318d122402" ns2:_="" ns3:_="">
    <xsd:import namespace="801a4ecc-5c06-4555-9dd1-0bf5b16740cf"/>
    <xsd:import namespace="c63c800c-7325-4e2c-9fc3-2365f7da493d"/>
    <xsd:element name="properties">
      <xsd:complexType>
        <xsd:sequence>
          <xsd:element name="documentManagement">
            <xsd:complexType>
              <xsd:all>
                <xsd:element ref="ns2:dotku_ContainsPersonalData" minOccurs="0"/>
                <xsd:element ref="ns2:dotku_Publicity"/>
                <xsd:element ref="ns2:dotku_Description" minOccurs="0"/>
                <xsd:element ref="ns2:dotku_EconomicAndOperationalPlanningType"/>
                <xsd:element ref="ns3:Aihe"/>
                <xsd:element ref="ns3:Vuosi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1a4ecc-5c06-4555-9dd1-0bf5b16740cf" elementFormDefault="qualified">
    <xsd:import namespace="http://schemas.microsoft.com/office/2006/documentManagement/types"/>
    <xsd:import namespace="http://schemas.microsoft.com/office/infopath/2007/PartnerControls"/>
    <xsd:element name="dotku_ContainsPersonalData" ma:index="2" nillable="true" ma:displayName="Sisältää henkilötietoja" ma:default="" ma:description="Henkilötietolaki 3 § 1 mom" ma:format="Dropdown" ma:internalName="dotku_ContainsPersonalData">
      <xsd:simpleType>
        <xsd:restriction base="dms:Choice">
          <xsd:enumeration value="Ei sisällä henkilötietoja"/>
          <xsd:enumeration value="Sisältää henkilötietoja"/>
          <xsd:enumeration value="Sisältää arkaluonteisia henkilötietoja"/>
        </xsd:restriction>
      </xsd:simpleType>
    </xsd:element>
    <xsd:element name="dotku_Publicity" ma:index="3" ma:displayName="Julkisuus" ma:default="Julkinen" ma:format="Dropdown" ma:internalName="dotku_Publicity">
      <xsd:simpleType>
        <xsd:restriction base="dms:Choice">
          <xsd:enumeration value="Julkinen"/>
          <xsd:enumeration value="Salassa pidettävä"/>
        </xsd:restriction>
      </xsd:simpleType>
    </xsd:element>
    <xsd:element name="dotku_Description" ma:index="4" nillable="true" ma:displayName="Kuvaus" ma:internalName="dotku_Description">
      <xsd:simpleType>
        <xsd:restriction base="dms:Note">
          <xsd:maxLength value="255"/>
        </xsd:restriction>
      </xsd:simpleType>
    </xsd:element>
    <xsd:element name="dotku_EconomicAndOperationalPlanningType" ma:index="5" ma:displayName="Talouden ja toiminnan suunnitteluaineiston tyyppi" ma:format="Dropdown" ma:internalName="dotku_EconomicAndOperationalPlanningType" ma:readOnly="false">
      <xsd:simpleType>
        <xsd:restriction base="dms:Choice">
          <xsd:enumeration value="Osavuosikatsaus"/>
          <xsd:enumeration value="Prosessikuvaus"/>
          <xsd:enumeration value="Strategia"/>
          <xsd:enumeration value="Suunnitelma"/>
          <xsd:enumeration value="Talousarvio"/>
          <xsd:enumeration value="Tilinpäätös"/>
          <xsd:enumeration value="Toimintakertomu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3c800c-7325-4e2c-9fc3-2365f7da493d" elementFormDefault="qualified">
    <xsd:import namespace="http://schemas.microsoft.com/office/2006/documentManagement/types"/>
    <xsd:import namespace="http://schemas.microsoft.com/office/infopath/2007/PartnerControls"/>
    <xsd:element name="Aihe" ma:index="12" ma:displayName="Aihe" ma:format="Dropdown" ma:internalName="Aihe" ma:readOnly="false">
      <xsd:simpleType>
        <xsd:restriction base="dms:Choice">
          <xsd:enumeration value="Asiakasmaksut"/>
          <xsd:enumeration value="Controllerit"/>
          <xsd:enumeration value="Kuntaliitto"/>
          <xsd:enumeration value="Kustannuslaskennan kehittäminen"/>
          <xsd:enumeration value="Kuukausiraportti"/>
          <xsd:enumeration value="Kuusikko"/>
          <xsd:enumeration value="Muu hinnoittelu"/>
          <xsd:enumeration value="Ohje"/>
          <xsd:enumeration value="Osavuosikatsaus"/>
          <xsd:enumeration value="Palvelupaketit"/>
          <xsd:enumeration value="SAP-sopimukset"/>
          <xsd:enumeration value="Suoritekustannukset"/>
          <xsd:enumeration value="Talousarvio"/>
          <xsd:enumeration value="Taloustilasto"/>
          <xsd:enumeration value="THL-benchmarking"/>
          <xsd:enumeration value="Tilinpäätös"/>
          <xsd:enumeration value="VSSHP"/>
        </xsd:restriction>
      </xsd:simpleType>
    </xsd:element>
    <xsd:element name="Vuosi" ma:index="13" ma:displayName="Vuosi" ma:decimals="0" ma:internalName="Vuosi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Sisältölaji"/>
        <xsd:element ref="dc:title" minOccurs="0" maxOccurs="1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uosi xmlns="c63c800c-7325-4e2c-9fc3-2365f7da493d">2021</Vuosi>
    <dotku_Description xmlns="801a4ecc-5c06-4555-9dd1-0bf5b16740cf">OVK seurantataulukko</dotku_Description>
    <Aihe xmlns="c63c800c-7325-4e2c-9fc3-2365f7da493d">Osavuosikatsaus</Aihe>
    <dotku_Publicity xmlns="801a4ecc-5c06-4555-9dd1-0bf5b16740cf">Julkinen</dotku_Publicity>
    <dotku_ContainsPersonalData xmlns="801a4ecc-5c06-4555-9dd1-0bf5b16740cf" xsi:nil="true"/>
    <dotku_EconomicAndOperationalPlanningType xmlns="801a4ecc-5c06-4555-9dd1-0bf5b16740cf">Osavuosikatsaus</dotku_EconomicAndOperationalPlanningType>
  </documentManagement>
</p:properties>
</file>

<file path=customXml/itemProps1.xml><?xml version="1.0" encoding="utf-8"?>
<ds:datastoreItem xmlns:ds="http://schemas.openxmlformats.org/officeDocument/2006/customXml" ds:itemID="{88F4BB52-FD99-4806-89B8-80EF2AAE8427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FDB3AD51-D927-491C-B3EB-0E166D377E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01a4ecc-5c06-4555-9dd1-0bf5b16740cf"/>
    <ds:schemaRef ds:uri="c63c800c-7325-4e2c-9fc3-2365f7da49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6C0F8A7-0B85-487B-A467-FA1FBF9E116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8D7C216-D790-4384-9F15-08E469F1F412}">
  <ds:schemaRefs>
    <ds:schemaRef ds:uri="http://schemas.openxmlformats.org/package/2006/metadata/core-properties"/>
    <ds:schemaRef ds:uri="http://purl.org/dc/terms/"/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c63c800c-7325-4e2c-9fc3-2365f7da493d"/>
    <ds:schemaRef ds:uri="801a4ecc-5c06-4555-9dd1-0bf5b16740cf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OVK I , OVK II , OVK III (2)</vt:lpstr>
    </vt:vector>
  </TitlesOfParts>
  <Company>Turun kaupunki (hallinto x64)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Pitkäkari Ritva</dc:creator>
  <cp:lastModifiedBy>Railamaa Jaana</cp:lastModifiedBy>
  <cp:lastPrinted>2021-06-28T11:45:33Z</cp:lastPrinted>
  <dcterms:created xsi:type="dcterms:W3CDTF">2019-04-12T08:14:45Z</dcterms:created>
  <dcterms:modified xsi:type="dcterms:W3CDTF">2021-08-25T10:50:07Z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0x010100EE8E76FB7AB64EDC81609A6A17764BD000CA09EFDA1D58B245ADC9F4658D1B0100</vt:lpwstr>
  </property>
  <property fmtid="{D5CDD505-2E9C-101B-9397-08002B2CF9AE}" pid="3" name="h94c21d59b064f78a5c2e322551a3e88">
    <vt:lpwstr>Diaesitys|29bf125c-3304-4b20-a038-e327a30ca536</vt:lpwstr>
  </property>
  <property fmtid="{D5CDD505-2E9C-101B-9397-08002B2CF9AE}" pid="4" name="j08d1eaf84c644719eb3d45d656088a2">
    <vt:lpwstr>Videokuva|82098cdd-6e57-4a24-8887-90ce7bab4a54</vt:lpwstr>
  </property>
  <property fmtid="{D5CDD505-2E9C-101B-9397-08002B2CF9AE}" pid="5" name="ec87dd8dbe3f4b87b196639a53969ad4">
    <vt:lpwstr>Suomi|ddab1725-3888-478f-9c8c-3eeceecd16e9</vt:lpwstr>
  </property>
  <property fmtid="{D5CDD505-2E9C-101B-9397-08002B2CF9AE}" pid="6" name="TaxCatchAll">
    <vt:lpwstr>6;#Äänitiedosto|2ce7008b-f285-403a-bd25-9c3fffad5372;#5;#Videokuva|82098cdd-6e57-4a24-8887-90ce7bab4a54;#4;#Diaesitys|29bf125c-3304-4b20-a038-e327a30ca536;#1;#Suomi|ddab1725-3888-478f-9c8c-3eeceecd16e9</vt:lpwstr>
  </property>
  <property fmtid="{D5CDD505-2E9C-101B-9397-08002B2CF9AE}" pid="7" name="bcb735522fc34cde8200f6a746f2dda6">
    <vt:lpwstr>Äänitiedosto|2ce7008b-f285-403a-bd25-9c3fffad5372</vt:lpwstr>
  </property>
  <property fmtid="{D5CDD505-2E9C-101B-9397-08002B2CF9AE}" pid="8" name="_Kieli">
    <vt:lpwstr>1;#Suomi|ddab1725-3888-478f-9c8c-3eeceecd16e9</vt:lpwstr>
  </property>
  <property fmtid="{D5CDD505-2E9C-101B-9397-08002B2CF9AE}" pid="9" name="_Äänitiedoston tyyppi">
    <vt:lpwstr>6;#Äänitiedosto|2ce7008b-f285-403a-bd25-9c3fffad5372</vt:lpwstr>
  </property>
  <property fmtid="{D5CDD505-2E9C-101B-9397-08002B2CF9AE}" pid="10" name="_Esitysaineistojen tyyppi">
    <vt:lpwstr>4;#Diaesitys|29bf125c-3304-4b20-a038-e327a30ca536</vt:lpwstr>
  </property>
  <property fmtid="{D5CDD505-2E9C-101B-9397-08002B2CF9AE}" pid="11" name="Videotiedoston tyyppi">
    <vt:lpwstr>5;#Videokuva|82098cdd-6e57-4a24-8887-90ce7bab4a54</vt:lpwstr>
  </property>
</Properties>
</file>