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anai\Desktop\"/>
    </mc:Choice>
  </mc:AlternateContent>
  <bookViews>
    <workbookView xWindow="0" yWindow="465" windowWidth="28800" windowHeight="16500"/>
  </bookViews>
  <sheets>
    <sheet name="Talousarvio" sheetId="4" r:id="rId1"/>
    <sheet name="Vasso" sheetId="5" r:id="rId2"/>
    <sheet name="Pikassos" sheetId="6" r:id="rId3"/>
    <sheet name="SONetBOTNIA" sheetId="8" r:id="rId4"/>
    <sheet name="TYKS" sheetId="13" r:id="rId5"/>
    <sheet name="Turku" sheetId="14" r:id="rId6"/>
    <sheet name="TY" sheetId="11" r:id="rId7"/>
    <sheet name="Satakunnan ls kehittämisyksikkö" sheetId="10" r:id="rId8"/>
    <sheet name="FSKC " sheetId="1" r:id="rId9"/>
    <sheet name="Suurten kuluerien erittely" sheetId="3" r:id="rId10"/>
  </sheets>
  <calcPr calcId="181029"/>
</workbook>
</file>

<file path=xl/calcChain.xml><?xml version="1.0" encoding="utf-8"?>
<calcChain xmlns="http://schemas.openxmlformats.org/spreadsheetml/2006/main">
  <c r="E53" i="4" l="1"/>
  <c r="D46" i="5"/>
  <c r="D15" i="5"/>
  <c r="D15" i="4" s="1"/>
  <c r="C46" i="5"/>
  <c r="B46" i="5"/>
  <c r="C15" i="5"/>
  <c r="B15" i="5"/>
  <c r="B15" i="14"/>
  <c r="D37" i="8"/>
  <c r="C37" i="8"/>
  <c r="B37" i="8"/>
  <c r="B15" i="8"/>
  <c r="B15" i="6"/>
  <c r="B41" i="14"/>
  <c r="E47" i="14"/>
  <c r="E44" i="14"/>
  <c r="E43" i="14"/>
  <c r="E39" i="14"/>
  <c r="E37" i="14"/>
  <c r="D37" i="14"/>
  <c r="C37" i="14"/>
  <c r="B37" i="14"/>
  <c r="E36" i="14"/>
  <c r="E35" i="14"/>
  <c r="E34" i="14"/>
  <c r="E33" i="14"/>
  <c r="E30" i="14"/>
  <c r="E28" i="14"/>
  <c r="E26" i="14"/>
  <c r="D24" i="14"/>
  <c r="E24" i="14" s="1"/>
  <c r="C24" i="14"/>
  <c r="B24" i="14"/>
  <c r="E23" i="14"/>
  <c r="E22" i="14"/>
  <c r="E21" i="14"/>
  <c r="E20" i="14"/>
  <c r="E17" i="14"/>
  <c r="E15" i="14"/>
  <c r="C41" i="14"/>
  <c r="C45" i="14" s="1"/>
  <c r="D30" i="4"/>
  <c r="C30" i="4"/>
  <c r="B30" i="4"/>
  <c r="D26" i="4"/>
  <c r="C26" i="4"/>
  <c r="B26" i="4"/>
  <c r="C15" i="4"/>
  <c r="B15" i="4"/>
  <c r="D30" i="5"/>
  <c r="C30" i="5"/>
  <c r="B30" i="5"/>
  <c r="D46" i="13"/>
  <c r="C46" i="13"/>
  <c r="B46" i="13"/>
  <c r="E39" i="13"/>
  <c r="D30" i="13"/>
  <c r="C30" i="13"/>
  <c r="B30" i="13"/>
  <c r="D15" i="13"/>
  <c r="C15" i="13"/>
  <c r="B15" i="13"/>
  <c r="E47" i="13"/>
  <c r="E44" i="13"/>
  <c r="E43" i="13"/>
  <c r="D37" i="13"/>
  <c r="C37" i="13"/>
  <c r="E37" i="13" s="1"/>
  <c r="B37" i="13"/>
  <c r="E36" i="13"/>
  <c r="E35" i="13"/>
  <c r="E34" i="13"/>
  <c r="E33" i="13"/>
  <c r="E28" i="13"/>
  <c r="E26" i="13"/>
  <c r="D24" i="13"/>
  <c r="C24" i="13"/>
  <c r="B24" i="13"/>
  <c r="E23" i="13"/>
  <c r="E22" i="13"/>
  <c r="E21" i="13"/>
  <c r="E20" i="13"/>
  <c r="E17" i="13"/>
  <c r="B15" i="1"/>
  <c r="C15" i="1"/>
  <c r="D15" i="1"/>
  <c r="D36" i="4"/>
  <c r="C36" i="4"/>
  <c r="B36" i="4"/>
  <c r="D35" i="4"/>
  <c r="C35" i="4"/>
  <c r="B35" i="4"/>
  <c r="D34" i="4"/>
  <c r="C34" i="4"/>
  <c r="B34" i="4"/>
  <c r="C33" i="4"/>
  <c r="B33" i="4"/>
  <c r="B39" i="4"/>
  <c r="D22" i="4"/>
  <c r="D39" i="1"/>
  <c r="C39" i="1"/>
  <c r="B39" i="1"/>
  <c r="D15" i="11"/>
  <c r="D46" i="11"/>
  <c r="C46" i="11"/>
  <c r="C15" i="11"/>
  <c r="B15" i="11"/>
  <c r="C48" i="14" l="1"/>
  <c r="C46" i="14"/>
  <c r="B45" i="14"/>
  <c r="B46" i="14" s="1"/>
  <c r="D41" i="14"/>
  <c r="D45" i="14" s="1"/>
  <c r="C41" i="13"/>
  <c r="C45" i="13" s="1"/>
  <c r="C50" i="13" s="1"/>
  <c r="E30" i="13"/>
  <c r="B41" i="13"/>
  <c r="B45" i="13" s="1"/>
  <c r="B50" i="13" s="1"/>
  <c r="E15" i="13"/>
  <c r="D41" i="13"/>
  <c r="D45" i="13" s="1"/>
  <c r="E24" i="13"/>
  <c r="E46" i="13"/>
  <c r="D20" i="4"/>
  <c r="C20" i="4"/>
  <c r="B20" i="4"/>
  <c r="D39" i="4"/>
  <c r="C39" i="4"/>
  <c r="D23" i="4"/>
  <c r="C23" i="4"/>
  <c r="B23" i="4"/>
  <c r="C22" i="4"/>
  <c r="B22" i="4"/>
  <c r="E46" i="14" l="1"/>
  <c r="D46" i="14"/>
  <c r="D48" i="14" s="1"/>
  <c r="D48" i="13"/>
  <c r="D50" i="13"/>
  <c r="E41" i="14"/>
  <c r="E45" i="14"/>
  <c r="B48" i="14"/>
  <c r="C48" i="13"/>
  <c r="E41" i="13"/>
  <c r="E45" i="13"/>
  <c r="B48" i="13"/>
  <c r="B46" i="10"/>
  <c r="B15" i="10"/>
  <c r="D15" i="10"/>
  <c r="C15" i="10"/>
  <c r="B41" i="10"/>
  <c r="D39" i="5"/>
  <c r="C39" i="5"/>
  <c r="B39" i="5"/>
  <c r="D33" i="4"/>
  <c r="D30" i="1"/>
  <c r="C30" i="1"/>
  <c r="B30" i="1"/>
  <c r="D30" i="8"/>
  <c r="C30" i="8"/>
  <c r="B30" i="8"/>
  <c r="D21" i="4"/>
  <c r="C21" i="4"/>
  <c r="B21" i="4"/>
  <c r="D15" i="8"/>
  <c r="C15" i="8"/>
  <c r="E15" i="8"/>
  <c r="E47" i="11"/>
  <c r="B46" i="11"/>
  <c r="E44" i="11"/>
  <c r="E43" i="11"/>
  <c r="E39" i="11"/>
  <c r="D37" i="11"/>
  <c r="C37" i="11"/>
  <c r="B37" i="11"/>
  <c r="E37" i="11" s="1"/>
  <c r="E36" i="11"/>
  <c r="E35" i="11"/>
  <c r="E34" i="11"/>
  <c r="E33" i="11"/>
  <c r="E30" i="11"/>
  <c r="E28" i="11"/>
  <c r="E26" i="11"/>
  <c r="D24" i="11"/>
  <c r="C24" i="11"/>
  <c r="B24" i="11"/>
  <c r="E24" i="11" s="1"/>
  <c r="E23" i="11"/>
  <c r="E22" i="11"/>
  <c r="E21" i="11"/>
  <c r="E20" i="11"/>
  <c r="E17" i="11"/>
  <c r="D41" i="11"/>
  <c r="D45" i="11" s="1"/>
  <c r="C41" i="11"/>
  <c r="C45" i="11" s="1"/>
  <c r="B41" i="11"/>
  <c r="E47" i="10"/>
  <c r="C46" i="10"/>
  <c r="E44" i="10"/>
  <c r="E43" i="10"/>
  <c r="E39" i="10"/>
  <c r="E37" i="10"/>
  <c r="D37" i="10"/>
  <c r="C37" i="10"/>
  <c r="B37" i="10"/>
  <c r="E36" i="10"/>
  <c r="E35" i="10"/>
  <c r="E34" i="10"/>
  <c r="E33" i="10"/>
  <c r="E30" i="10"/>
  <c r="E28" i="10"/>
  <c r="E26" i="10"/>
  <c r="D24" i="10"/>
  <c r="C24" i="10"/>
  <c r="B24" i="10"/>
  <c r="E24" i="10" s="1"/>
  <c r="E23" i="10"/>
  <c r="E22" i="10"/>
  <c r="E21" i="10"/>
  <c r="E20" i="10"/>
  <c r="E17" i="10"/>
  <c r="D41" i="10"/>
  <c r="D45" i="10" s="1"/>
  <c r="C41" i="10"/>
  <c r="C45" i="10" s="1"/>
  <c r="C48" i="10" s="1"/>
  <c r="E47" i="8"/>
  <c r="E44" i="8"/>
  <c r="E43" i="8"/>
  <c r="E39" i="8"/>
  <c r="D41" i="8"/>
  <c r="D45" i="8" s="1"/>
  <c r="C41" i="8"/>
  <c r="C45" i="8" s="1"/>
  <c r="E36" i="8"/>
  <c r="E35" i="8"/>
  <c r="E34" i="8"/>
  <c r="E33" i="8"/>
  <c r="E30" i="8"/>
  <c r="E28" i="8"/>
  <c r="E26" i="8"/>
  <c r="D24" i="8"/>
  <c r="C24" i="8"/>
  <c r="B24" i="8"/>
  <c r="E23" i="8"/>
  <c r="E22" i="8"/>
  <c r="E21" i="8"/>
  <c r="E20" i="8"/>
  <c r="E17" i="8"/>
  <c r="D30" i="6"/>
  <c r="C30" i="6"/>
  <c r="B30" i="6"/>
  <c r="D33" i="5"/>
  <c r="C33" i="5"/>
  <c r="B33" i="5"/>
  <c r="D15" i="6"/>
  <c r="C15" i="6"/>
  <c r="E48" i="14" l="1"/>
  <c r="D46" i="8"/>
  <c r="C46" i="8"/>
  <c r="E48" i="13"/>
  <c r="E37" i="8"/>
  <c r="E15" i="10"/>
  <c r="E24" i="8"/>
  <c r="B45" i="11"/>
  <c r="E41" i="11"/>
  <c r="E15" i="11"/>
  <c r="B45" i="10"/>
  <c r="E41" i="10"/>
  <c r="E46" i="10"/>
  <c r="D46" i="10"/>
  <c r="B41" i="8"/>
  <c r="D48" i="8" l="1"/>
  <c r="C48" i="8"/>
  <c r="D48" i="11"/>
  <c r="E46" i="11"/>
  <c r="C48" i="11"/>
  <c r="D48" i="10"/>
  <c r="E45" i="11"/>
  <c r="B48" i="11"/>
  <c r="E45" i="10"/>
  <c r="B48" i="10"/>
  <c r="E41" i="8"/>
  <c r="B45" i="8"/>
  <c r="B46" i="8" s="1"/>
  <c r="E46" i="8" l="1"/>
  <c r="E48" i="11"/>
  <c r="E48" i="10"/>
  <c r="B48" i="8"/>
  <c r="E48" i="8" s="1"/>
  <c r="E45" i="8"/>
  <c r="E47" i="6" l="1"/>
  <c r="E46" i="6"/>
  <c r="E44" i="6"/>
  <c r="E43" i="6"/>
  <c r="E39" i="6"/>
  <c r="D37" i="6"/>
  <c r="C37" i="6"/>
  <c r="B37" i="6"/>
  <c r="E36" i="6"/>
  <c r="E35" i="6"/>
  <c r="E34" i="6"/>
  <c r="E33" i="6"/>
  <c r="E30" i="6"/>
  <c r="E28" i="6"/>
  <c r="E26" i="6"/>
  <c r="D24" i="6"/>
  <c r="C24" i="6"/>
  <c r="B24" i="6"/>
  <c r="E23" i="6"/>
  <c r="E22" i="6"/>
  <c r="E21" i="6"/>
  <c r="E20" i="6"/>
  <c r="E17" i="6"/>
  <c r="E15" i="6"/>
  <c r="E47" i="5"/>
  <c r="E46" i="5"/>
  <c r="E44" i="5"/>
  <c r="E43" i="5"/>
  <c r="E39" i="5"/>
  <c r="D37" i="5"/>
  <c r="C37" i="5"/>
  <c r="B37" i="5"/>
  <c r="E36" i="5"/>
  <c r="E35" i="5"/>
  <c r="E34" i="5"/>
  <c r="E33" i="5"/>
  <c r="E30" i="5"/>
  <c r="E28" i="5"/>
  <c r="E26" i="5"/>
  <c r="D24" i="5"/>
  <c r="C24" i="5"/>
  <c r="B24" i="5"/>
  <c r="E23" i="5"/>
  <c r="E22" i="5"/>
  <c r="E21" i="5"/>
  <c r="E20" i="5"/>
  <c r="E17" i="5"/>
  <c r="E15" i="5"/>
  <c r="E47" i="4"/>
  <c r="E44" i="4"/>
  <c r="E43" i="4"/>
  <c r="E39" i="4"/>
  <c r="D37" i="4"/>
  <c r="C37" i="4"/>
  <c r="B37" i="4"/>
  <c r="E36" i="4"/>
  <c r="E35" i="4"/>
  <c r="E34" i="4"/>
  <c r="E33" i="4"/>
  <c r="E30" i="4"/>
  <c r="E28" i="4"/>
  <c r="E26" i="4"/>
  <c r="D24" i="4"/>
  <c r="C24" i="4"/>
  <c r="B24" i="4"/>
  <c r="E23" i="4"/>
  <c r="E22" i="4"/>
  <c r="E21" i="4"/>
  <c r="E20" i="4"/>
  <c r="E17" i="4"/>
  <c r="D41" i="6" l="1"/>
  <c r="D45" i="6" s="1"/>
  <c r="D48" i="6" s="1"/>
  <c r="C41" i="6"/>
  <c r="C45" i="6" s="1"/>
  <c r="C48" i="6" s="1"/>
  <c r="E37" i="6"/>
  <c r="E24" i="6"/>
  <c r="B41" i="5"/>
  <c r="B45" i="5" s="1"/>
  <c r="D41" i="4"/>
  <c r="D45" i="4" s="1"/>
  <c r="E37" i="4"/>
  <c r="E24" i="4"/>
  <c r="D41" i="5"/>
  <c r="D45" i="5" s="1"/>
  <c r="D48" i="5" s="1"/>
  <c r="C41" i="5"/>
  <c r="C45" i="5" s="1"/>
  <c r="C48" i="5" s="1"/>
  <c r="E37" i="5"/>
  <c r="E24" i="5"/>
  <c r="B41" i="6"/>
  <c r="E26" i="1"/>
  <c r="D53" i="4" l="1"/>
  <c r="E41" i="5"/>
  <c r="E41" i="6"/>
  <c r="B45" i="6"/>
  <c r="E45" i="5"/>
  <c r="B48" i="5"/>
  <c r="E34" i="1"/>
  <c r="E21" i="1"/>
  <c r="E17" i="1"/>
  <c r="E48" i="5" l="1"/>
  <c r="B48" i="6"/>
  <c r="E48" i="6" s="1"/>
  <c r="E45" i="6"/>
  <c r="B37" i="1"/>
  <c r="B24" i="1"/>
  <c r="C37" i="1"/>
  <c r="C24" i="1"/>
  <c r="D24" i="1"/>
  <c r="D37" i="1"/>
  <c r="E47" i="1"/>
  <c r="E44" i="1"/>
  <c r="E43" i="1"/>
  <c r="E39" i="1"/>
  <c r="E36" i="1"/>
  <c r="E35" i="1"/>
  <c r="E33" i="1"/>
  <c r="E30" i="1"/>
  <c r="E28" i="1"/>
  <c r="E23" i="1"/>
  <c r="E22" i="1"/>
  <c r="E20" i="1"/>
  <c r="D41" i="1" l="1"/>
  <c r="E37" i="1"/>
  <c r="E24" i="1"/>
  <c r="D45" i="1" l="1"/>
  <c r="B41" i="4"/>
  <c r="D46" i="1" l="1"/>
  <c r="D46" i="4" s="1"/>
  <c r="D48" i="4" s="1"/>
  <c r="B45" i="4"/>
  <c r="B41" i="1"/>
  <c r="D48" i="1" l="1"/>
  <c r="B45" i="1"/>
  <c r="B46" i="1" s="1"/>
  <c r="B46" i="4" s="1"/>
  <c r="B53" i="4"/>
  <c r="B48" i="4" l="1"/>
  <c r="B48" i="1"/>
  <c r="C41" i="1" l="1"/>
  <c r="E15" i="4"/>
  <c r="C41" i="4" l="1"/>
  <c r="C45" i="4" s="1"/>
  <c r="C53" i="4" s="1"/>
  <c r="C45" i="1"/>
  <c r="C46" i="1" s="1"/>
  <c r="E41" i="1"/>
  <c r="E15" i="1"/>
  <c r="C46" i="4" l="1"/>
  <c r="E46" i="4" s="1"/>
  <c r="E46" i="1"/>
  <c r="E41" i="4"/>
  <c r="E45" i="4"/>
  <c r="C48" i="1"/>
  <c r="E48" i="1" s="1"/>
  <c r="E45" i="1"/>
  <c r="C48" i="4" l="1"/>
  <c r="E48" i="4" s="1"/>
</calcChain>
</file>

<file path=xl/sharedStrings.xml><?xml version="1.0" encoding="utf-8"?>
<sst xmlns="http://schemas.openxmlformats.org/spreadsheetml/2006/main" count="327" uniqueCount="60">
  <si>
    <t>HAKIJA JA HANKE</t>
  </si>
  <si>
    <t xml:space="preserve">Huom! Lomake laskee automaattisesti sinisellä olevat summarivit, kun vuosikohtaiset ja yksityiskohtaisemmat tiedot on viety lomakkeeseen. </t>
  </si>
  <si>
    <t>Vuosi      </t>
  </si>
  <si>
    <t>Yhteensä</t>
  </si>
  <si>
    <t>Muut palvelujen ostot</t>
  </si>
  <si>
    <t>Koneet ja kalusto</t>
  </si>
  <si>
    <t>Valtionavustukseen oikeuttavat kustannukset</t>
  </si>
  <si>
    <t>Haettava valtionavustus</t>
  </si>
  <si>
    <t>Hankkeen (ja/tai osahankkeen) nimi</t>
  </si>
  <si>
    <t>HANKKEEN TALOUSARVIO</t>
  </si>
  <si>
    <t>Vapaaehtoiset henkilöstökulut</t>
  </si>
  <si>
    <t>Palvelujen ostot yhteensä</t>
  </si>
  <si>
    <t>Taloushallintopalvelut</t>
  </si>
  <si>
    <t>Asiantuntijapalvelut</t>
  </si>
  <si>
    <t>Ohjelmistot</t>
  </si>
  <si>
    <t>Toimitilakulut</t>
  </si>
  <si>
    <t>Investointikulut yhteensä</t>
  </si>
  <si>
    <t>Muut investointikulut</t>
  </si>
  <si>
    <t>Muut kulut</t>
  </si>
  <si>
    <t>Kulut yhteensä</t>
  </si>
  <si>
    <t>Hankkeesta saatavat tuotot</t>
  </si>
  <si>
    <t>Muut hankkeeseen kohdistettavat tuotot</t>
  </si>
  <si>
    <t>Hanketoimijoiden omarahoitus</t>
  </si>
  <si>
    <t>Muu hankkeelle kohdistuva julkinen rahoitus</t>
  </si>
  <si>
    <t>Materiaalikulut</t>
  </si>
  <si>
    <t>Puhelin- ja ICT-laitehankinnat</t>
  </si>
  <si>
    <t xml:space="preserve">Palvelujen ostot  </t>
  </si>
  <si>
    <t xml:space="preserve">Investointikulut  </t>
  </si>
  <si>
    <t>Ostettavan palvelun sisältö</t>
  </si>
  <si>
    <t>Arvio kustannuksista euroina</t>
  </si>
  <si>
    <t>Perustelu hankinnan tarpeellisuudelle</t>
  </si>
  <si>
    <t>Kulun nimi / sisältö</t>
  </si>
  <si>
    <t>Perustelu kulun tarpeellisuudelle</t>
  </si>
  <si>
    <t>Kuluerittelyt</t>
  </si>
  <si>
    <t xml:space="preserve">Erittele alla olevaan taulukkoon hankkeeseen kuuluvat palveluostot, jotka hankitaan ulkopuoliselta palveluntuottajalta. </t>
  </si>
  <si>
    <t>Henkilöstökulut</t>
  </si>
  <si>
    <t>Matkakulut</t>
  </si>
  <si>
    <t>Vuosi</t>
  </si>
  <si>
    <t>Erittele alla olevaan taulukkoon muut suuret kuluerät. Suurena kulueränä voi pitää kulua, joka on arvoltaan 5 % hankkeen kokonaiskuluista tai yli 20 000 euroa.</t>
  </si>
  <si>
    <t>Päivämäärä</t>
  </si>
  <si>
    <t>Viestintäpalvelut</t>
  </si>
  <si>
    <t>Varinais-Suomen sosiaalialan osaamiskeskkus</t>
  </si>
  <si>
    <t>Lastensuojelun monialainen kehittäminen</t>
  </si>
  <si>
    <t>Vuosi 2020</t>
  </si>
  <si>
    <t>Vuosi 2021      </t>
  </si>
  <si>
    <t xml:space="preserve">Pirkanmaan, Kanta-Hämeen ja Satakunnan sosiaalialan osaamiskeskus Pikassos Oy </t>
  </si>
  <si>
    <t>Vuosi 2022      </t>
  </si>
  <si>
    <t xml:space="preserve">Pohjanmaan maakuntien sosiaalialan osaamiskeskus (SONetBOTNIA) </t>
  </si>
  <si>
    <t>Turun yliopisto, sosiaalityön oppiaine</t>
  </si>
  <si>
    <t>Sata</t>
  </si>
  <si>
    <t xml:space="preserve"> </t>
  </si>
  <si>
    <t>Asiantuntijapalvelut (kokemusasiantuntijat)</t>
  </si>
  <si>
    <t>Muut palvelujen ostot (koulutus)</t>
  </si>
  <si>
    <t>Asiantuntijapalvelut (alusta, kokemusasiantuntijat)</t>
  </si>
  <si>
    <t>Viestintäpalvelut (videotuotanto)</t>
  </si>
  <si>
    <t>Asiantuntijapalvelut (kokemusasiantuntijat, käännös)</t>
  </si>
  <si>
    <t>Turun yliopistollinen keskussairaala</t>
  </si>
  <si>
    <t>Turun kaupunki</t>
  </si>
  <si>
    <t>Satakunnan lastensuojelun kehittämisyksikkö</t>
  </si>
  <si>
    <t xml:space="preserve">Ab Det finlandssvenska komtenscentret (FSKC)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</si>
</sst>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  <font>
      <sz val="9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b/>
      <sz val="9"/>
      <name val="Helvetica"/>
      <family val="2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ill="1"/>
    <xf numFmtId="0" fontId="11" fillId="0" borderId="8" xfId="0" applyFont="1" applyBorder="1" applyAlignment="1">
      <alignment wrapText="1"/>
    </xf>
    <xf numFmtId="0" fontId="0" fillId="0" borderId="8" xfId="0" applyBorder="1"/>
    <xf numFmtId="0" fontId="11" fillId="0" borderId="0" xfId="0" applyFont="1"/>
    <xf numFmtId="0" fontId="11" fillId="0" borderId="0" xfId="0" applyFont="1" applyAlignment="1">
      <alignment wrapText="1"/>
    </xf>
    <xf numFmtId="0" fontId="12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0" fontId="12" fillId="0" borderId="0" xfId="0" applyFont="1" applyAlignment="1">
      <alignment horizontal="left" wrapText="1"/>
    </xf>
    <xf numFmtId="0" fontId="0" fillId="0" borderId="8" xfId="0" applyBorder="1" applyProtection="1">
      <protection locked="0"/>
    </xf>
    <xf numFmtId="0" fontId="15" fillId="0" borderId="10" xfId="0" applyFont="1" applyBorder="1" applyProtection="1"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5" fillId="2" borderId="6" xfId="0" applyFont="1" applyFill="1" applyBorder="1" applyProtection="1">
      <protection locked="0"/>
    </xf>
    <xf numFmtId="3" fontId="9" fillId="0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3" fontId="5" fillId="0" borderId="6" xfId="0" applyNumberFormat="1" applyFont="1" applyBorder="1" applyAlignment="1" applyProtection="1">
      <alignment horizontal="righ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6" fillId="2" borderId="8" xfId="0" applyNumberFormat="1" applyFont="1" applyFill="1" applyBorder="1" applyAlignment="1" applyProtection="1">
      <alignment horizontal="right" vertical="top"/>
    </xf>
    <xf numFmtId="3" fontId="7" fillId="2" borderId="8" xfId="0" applyNumberFormat="1" applyFont="1" applyFill="1" applyBorder="1" applyAlignment="1" applyProtection="1">
      <alignment horizontal="right" vertical="top"/>
    </xf>
    <xf numFmtId="3" fontId="6" fillId="2" borderId="9" xfId="0" applyNumberFormat="1" applyFont="1" applyFill="1" applyBorder="1" applyAlignment="1" applyProtection="1">
      <alignment horizontal="right" vertical="top"/>
    </xf>
    <xf numFmtId="3" fontId="13" fillId="2" borderId="8" xfId="0" applyNumberFormat="1" applyFont="1" applyFill="1" applyBorder="1" applyAlignment="1" applyProtection="1">
      <alignment horizontal="right" vertical="top"/>
    </xf>
    <xf numFmtId="3" fontId="13" fillId="2" borderId="6" xfId="0" applyNumberFormat="1" applyFont="1" applyFill="1" applyBorder="1" applyAlignment="1" applyProtection="1">
      <alignment horizontal="right" vertical="top"/>
    </xf>
    <xf numFmtId="3" fontId="14" fillId="2" borderId="9" xfId="0" applyNumberFormat="1" applyFont="1" applyFill="1" applyBorder="1" applyAlignment="1" applyProtection="1">
      <alignment horizontal="right" vertical="top"/>
    </xf>
    <xf numFmtId="3" fontId="13" fillId="2" borderId="7" xfId="0" applyNumberFormat="1" applyFont="1" applyFill="1" applyBorder="1" applyAlignment="1" applyProtection="1">
      <alignment horizontal="right" vertical="top"/>
    </xf>
    <xf numFmtId="3" fontId="10" fillId="2" borderId="22" xfId="0" applyNumberFormat="1" applyFont="1" applyFill="1" applyBorder="1" applyAlignment="1" applyProtection="1">
      <alignment horizontal="right" vertical="top"/>
    </xf>
    <xf numFmtId="3" fontId="10" fillId="2" borderId="9" xfId="0" applyNumberFormat="1" applyFont="1" applyFill="1" applyBorder="1" applyAlignment="1" applyProtection="1">
      <alignment horizontal="right" vertical="top"/>
    </xf>
    <xf numFmtId="3" fontId="10" fillId="2" borderId="8" xfId="0" applyNumberFormat="1" applyFont="1" applyFill="1" applyBorder="1" applyAlignment="1" applyProtection="1">
      <alignment horizontal="right" vertical="top"/>
    </xf>
    <xf numFmtId="3" fontId="10" fillId="2" borderId="13" xfId="0" applyNumberFormat="1" applyFont="1" applyFill="1" applyBorder="1" applyAlignment="1" applyProtection="1">
      <alignment horizontal="right" vertical="top"/>
    </xf>
    <xf numFmtId="14" fontId="0" fillId="0" borderId="8" xfId="0" applyNumberFormat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right" vertical="top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horizontal="right" vertical="top" wrapText="1"/>
      <protection locked="0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3" borderId="14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BD67000A-7092-F74F-9D36-36CD41F74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762737" cy="596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2762267</xdr:colOff>
      <xdr:row>4</xdr:row>
      <xdr:rowOff>114299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C6E92EA-B119-1541-A302-428BD78A0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762737" cy="5968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5372A383-D7DE-8846-8EA6-4A7FBD6B8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762737" cy="5968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BC169035-BCAF-8847-A375-5BEDF189C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762737" cy="5968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BDC2187-875C-2248-BADF-1C5A1BA97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762737" cy="5968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5286869-E91E-A849-BB88-0C091ACE8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762737" cy="5968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CAED964-D42B-7346-9769-DB26CD453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762737" cy="5968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5D6EBCE-C3DB-9A45-96E6-EA8A935B5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762737" cy="5968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540487" cy="60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27" zoomScale="125" zoomScaleNormal="125" workbookViewId="0">
      <selection activeCell="E54" sqref="E54"/>
    </sheetView>
  </sheetViews>
  <sheetFormatPr defaultColWidth="8.85546875" defaultRowHeight="12.75" x14ac:dyDescent="0.2"/>
  <cols>
    <col min="1" max="1" width="35.42578125" customWidth="1"/>
    <col min="2" max="5" width="12.7109375" customWidth="1"/>
  </cols>
  <sheetData>
    <row r="1" spans="1:6" ht="1.35" customHeight="1" x14ac:dyDescent="0.2"/>
    <row r="2" spans="1:6" ht="14.45" customHeight="1" x14ac:dyDescent="0.2">
      <c r="B2" s="67" t="s">
        <v>9</v>
      </c>
      <c r="C2" s="67"/>
      <c r="D2" s="67"/>
      <c r="E2" s="67"/>
    </row>
    <row r="3" spans="1:6" ht="11.45" customHeight="1" x14ac:dyDescent="0.2">
      <c r="C3" s="37" t="s">
        <v>39</v>
      </c>
      <c r="D3" s="59">
        <v>43969</v>
      </c>
    </row>
    <row r="4" spans="1:6" x14ac:dyDescent="0.2">
      <c r="C4" s="29"/>
      <c r="D4" s="29"/>
      <c r="E4" s="29"/>
      <c r="F4" s="30"/>
    </row>
    <row r="5" spans="1:6" ht="12.75" customHeight="1" x14ac:dyDescent="0.2">
      <c r="C5" s="29"/>
      <c r="D5" s="29"/>
      <c r="E5" s="29"/>
      <c r="F5" s="30"/>
    </row>
    <row r="6" spans="1:6" ht="12.75" customHeight="1" x14ac:dyDescent="0.2">
      <c r="C6" s="29"/>
      <c r="D6" s="29"/>
      <c r="E6" s="29"/>
      <c r="F6" s="30"/>
    </row>
    <row r="7" spans="1:6" ht="12.75" customHeight="1" x14ac:dyDescent="0.2">
      <c r="A7" s="1" t="s">
        <v>0</v>
      </c>
      <c r="B7" s="2"/>
      <c r="C7" s="2"/>
      <c r="D7" s="2"/>
      <c r="E7" s="2"/>
    </row>
    <row r="8" spans="1:6" ht="12.75" customHeight="1" x14ac:dyDescent="0.2">
      <c r="A8" s="3" t="s">
        <v>41</v>
      </c>
      <c r="B8" s="4"/>
      <c r="C8" s="5"/>
      <c r="D8" s="5"/>
      <c r="E8" s="6"/>
    </row>
    <row r="9" spans="1:6" ht="12.75" customHeight="1" x14ac:dyDescent="0.2">
      <c r="A9" s="41"/>
      <c r="B9" s="28"/>
      <c r="C9" s="23"/>
      <c r="D9" s="23"/>
      <c r="E9" s="24"/>
    </row>
    <row r="10" spans="1:6" ht="12.75" customHeight="1" x14ac:dyDescent="0.2">
      <c r="A10" s="7" t="s">
        <v>42</v>
      </c>
      <c r="B10" s="8"/>
      <c r="C10" s="9"/>
      <c r="D10" s="9"/>
      <c r="E10" s="10"/>
    </row>
    <row r="11" spans="1:6" ht="12.75" customHeight="1" x14ac:dyDescent="0.2">
      <c r="A11" s="40"/>
      <c r="B11" s="27"/>
      <c r="C11" s="25"/>
      <c r="D11" s="25"/>
      <c r="E11" s="26"/>
    </row>
    <row r="12" spans="1:6" ht="26.45" customHeight="1" x14ac:dyDescent="0.2">
      <c r="A12" s="68" t="s">
        <v>1</v>
      </c>
      <c r="B12" s="68"/>
      <c r="C12" s="68"/>
      <c r="D12" s="2"/>
      <c r="E12" s="2"/>
    </row>
    <row r="13" spans="1:6" x14ac:dyDescent="0.2">
      <c r="A13" s="11"/>
      <c r="B13" s="2"/>
      <c r="C13" s="2"/>
      <c r="D13" s="2"/>
      <c r="E13" s="11"/>
    </row>
    <row r="14" spans="1:6" x14ac:dyDescent="0.2">
      <c r="A14" s="38"/>
      <c r="B14" s="42" t="s">
        <v>43</v>
      </c>
      <c r="C14" s="42" t="s">
        <v>44</v>
      </c>
      <c r="D14" s="42" t="s">
        <v>46</v>
      </c>
      <c r="E14" s="12" t="s">
        <v>3</v>
      </c>
    </row>
    <row r="15" spans="1:6" x14ac:dyDescent="0.2">
      <c r="A15" s="36" t="s">
        <v>35</v>
      </c>
      <c r="B15" s="43">
        <f>Vasso!B15+Pikassos!B15+SONetBOTNIA!B15+TY!B15+'Satakunnan ls kehittämisyksikkö'!B15+'FSKC '!B15+TYKS!B15</f>
        <v>158350</v>
      </c>
      <c r="C15" s="43">
        <f>Vasso!C15+Pikassos!C15+SONetBOTNIA!C15+TY!C15+'Satakunnan ls kehittämisyksikkö'!C15+'FSKC '!C15+TYKS!C15</f>
        <v>407080</v>
      </c>
      <c r="D15" s="43">
        <f>Vasso!D15+Pikassos!D15+SONetBOTNIA!D15+TY!D15+'Satakunnan ls kehittämisyksikkö'!D15+'FSKC '!D15+TYKS!D15</f>
        <v>411880</v>
      </c>
      <c r="E15" s="48">
        <f>SUM(B15:D15)</f>
        <v>977310</v>
      </c>
    </row>
    <row r="16" spans="1:6" x14ac:dyDescent="0.2">
      <c r="A16" s="69" t="s">
        <v>50</v>
      </c>
      <c r="B16" s="70"/>
      <c r="C16" s="70"/>
      <c r="D16" s="70"/>
      <c r="E16" s="70"/>
    </row>
    <row r="17" spans="1:5" ht="13.5" customHeight="1" x14ac:dyDescent="0.2">
      <c r="A17" s="36" t="s">
        <v>10</v>
      </c>
      <c r="B17" s="44"/>
      <c r="C17" s="44"/>
      <c r="D17" s="44"/>
      <c r="E17" s="48">
        <f>SUM(B17:D17)</f>
        <v>0</v>
      </c>
    </row>
    <row r="18" spans="1:5" ht="13.5" customHeight="1" x14ac:dyDescent="0.2">
      <c r="A18" s="71"/>
      <c r="B18" s="69"/>
      <c r="C18" s="69"/>
      <c r="D18" s="69"/>
      <c r="E18" s="72"/>
    </row>
    <row r="19" spans="1:5" ht="13.5" customHeight="1" x14ac:dyDescent="0.2">
      <c r="A19" s="73" t="s">
        <v>26</v>
      </c>
      <c r="B19" s="74"/>
      <c r="C19" s="74"/>
      <c r="D19" s="74"/>
      <c r="E19" s="75"/>
    </row>
    <row r="20" spans="1:5" ht="13.5" customHeight="1" x14ac:dyDescent="0.2">
      <c r="A20" s="16" t="s">
        <v>13</v>
      </c>
      <c r="B20" s="45">
        <f>Vasso!B20+Pikassos!B20+SONetBOTNIA!B20</f>
        <v>13000</v>
      </c>
      <c r="C20" s="45">
        <f>Vasso!C20+Pikassos!C20+SONetBOTNIA!C20</f>
        <v>13000</v>
      </c>
      <c r="D20" s="45">
        <f>Vasso!D20+Pikassos!D20+SONetBOTNIA!D20</f>
        <v>13000</v>
      </c>
      <c r="E20" s="49">
        <f t="shared" ref="E20:E23" si="0">SUM(B20:D20)</f>
        <v>39000</v>
      </c>
    </row>
    <row r="21" spans="1:5" ht="13.5" customHeight="1" x14ac:dyDescent="0.2">
      <c r="A21" s="16" t="s">
        <v>12</v>
      </c>
      <c r="B21" s="45">
        <f>Vasso!B21</f>
        <v>7000</v>
      </c>
      <c r="C21" s="45">
        <f>Vasso!C21</f>
        <v>7000</v>
      </c>
      <c r="D21" s="45">
        <f>Vasso!D21</f>
        <v>7000</v>
      </c>
      <c r="E21" s="49">
        <f t="shared" si="0"/>
        <v>21000</v>
      </c>
    </row>
    <row r="22" spans="1:5" ht="13.5" customHeight="1" x14ac:dyDescent="0.2">
      <c r="A22" s="14" t="s">
        <v>40</v>
      </c>
      <c r="B22" s="45">
        <f>Vasso!B22+Pikassos!B22+SONetBOTNIA!B22</f>
        <v>6000</v>
      </c>
      <c r="C22" s="45">
        <f>Vasso!B22+Pikassos!C22+SONetBOTNIA!C22</f>
        <v>6000</v>
      </c>
      <c r="D22" s="45">
        <f>Vasso!D22+Pikassos!D22+SONetBOTNIA!D22</f>
        <v>6000</v>
      </c>
      <c r="E22" s="49">
        <f t="shared" si="0"/>
        <v>18000</v>
      </c>
    </row>
    <row r="23" spans="1:5" ht="13.5" customHeight="1" x14ac:dyDescent="0.2">
      <c r="A23" s="14" t="s">
        <v>4</v>
      </c>
      <c r="B23" s="45">
        <f>Vasso!B23+Pikassos!B23+SONetBOTNIA!B23</f>
        <v>6000</v>
      </c>
      <c r="C23" s="45">
        <f>Vasso!C23+Pikassos!C23+SONetBOTNIA!D23</f>
        <v>6000</v>
      </c>
      <c r="D23" s="45">
        <f>Vasso!D23+Pikassos!D23+SONetBOTNIA!D23</f>
        <v>6000</v>
      </c>
      <c r="E23" s="49">
        <f t="shared" si="0"/>
        <v>18000</v>
      </c>
    </row>
    <row r="24" spans="1:5" x14ac:dyDescent="0.2">
      <c r="A24" s="15" t="s">
        <v>11</v>
      </c>
      <c r="B24" s="48">
        <f>SUM(B20:B23)</f>
        <v>32000</v>
      </c>
      <c r="C24" s="48">
        <f>SUM(C20:C23)</f>
        <v>32000</v>
      </c>
      <c r="D24" s="48">
        <f>SUM(D20:D23)</f>
        <v>32000</v>
      </c>
      <c r="E24" s="48">
        <f>SUM(B24:D24)</f>
        <v>96000</v>
      </c>
    </row>
    <row r="25" spans="1:5" x14ac:dyDescent="0.2">
      <c r="A25" s="64"/>
      <c r="B25" s="65"/>
      <c r="C25" s="65"/>
      <c r="D25" s="65"/>
      <c r="E25" s="66"/>
    </row>
    <row r="26" spans="1:5" x14ac:dyDescent="0.2">
      <c r="A26" s="36" t="s">
        <v>36</v>
      </c>
      <c r="B26" s="61">
        <f>Vasso!B26+Pikassos!B26+SONetBOTNIA!B26+TY!B26+'Satakunnan ls kehittämisyksikkö'!B26+'FSKC '!B26+TYKS!B26</f>
        <v>6000</v>
      </c>
      <c r="C26" s="63">
        <f>Vasso!C26+Pikassos!C26+SONetBOTNIA!C26+TY!C26+'Satakunnan ls kehittämisyksikkö'!C26+'FSKC '!C26+TYKS!C30</f>
        <v>11000</v>
      </c>
      <c r="D26" s="61">
        <f>Vasso!D26+Pikassos!D26+SONetBOTNIA!D26+TY!D26+'Satakunnan ls kehittämisyksikkö'!D26+'FSKC '!D26+TYKS!D26</f>
        <v>6000</v>
      </c>
      <c r="E26" s="48">
        <f t="shared" ref="E26" si="1">SUM(B26:D26)</f>
        <v>23000</v>
      </c>
    </row>
    <row r="27" spans="1:5" x14ac:dyDescent="0.2">
      <c r="A27" s="64"/>
      <c r="B27" s="65"/>
      <c r="C27" s="65"/>
      <c r="D27" s="65"/>
      <c r="E27" s="66"/>
    </row>
    <row r="28" spans="1:5" ht="13.5" customHeight="1" x14ac:dyDescent="0.2">
      <c r="A28" s="13" t="s">
        <v>24</v>
      </c>
      <c r="B28" s="43"/>
      <c r="C28" s="43"/>
      <c r="D28" s="43"/>
      <c r="E28" s="48">
        <f>SUM(B28:D28)</f>
        <v>0</v>
      </c>
    </row>
    <row r="29" spans="1:5" ht="13.5" customHeight="1" x14ac:dyDescent="0.2">
      <c r="A29" s="79"/>
      <c r="B29" s="80"/>
      <c r="C29" s="80"/>
      <c r="D29" s="80"/>
      <c r="E29" s="81"/>
    </row>
    <row r="30" spans="1:5" ht="13.5" customHeight="1" x14ac:dyDescent="0.2">
      <c r="A30" s="13" t="s">
        <v>15</v>
      </c>
      <c r="B30" s="43">
        <f>Vasso!B30+Pikassos!B30+SONetBOTNIA!B30+TY!B30+'Satakunnan ls kehittämisyksikkö'!B30+'FSKC '!B30+TYKS!B30</f>
        <v>13200</v>
      </c>
      <c r="C30" s="43">
        <f>Vasso!C30+Pikassos!C30+SONetBOTNIA!C30+TY!C30+'Satakunnan ls kehittämisyksikkö'!C30+'FSKC '!C30+TYKS!C30</f>
        <v>33600</v>
      </c>
      <c r="D30" s="43">
        <f>Vasso!D30+Pikassos!D30+SONetBOTNIA!D30+TY!D30+'Satakunnan ls kehittämisyksikkö'!D30+'FSKC '!D30+TYKS!A31</f>
        <v>27600</v>
      </c>
      <c r="E30" s="48">
        <f>SUM(B30:D30)</f>
        <v>74400</v>
      </c>
    </row>
    <row r="31" spans="1:5" ht="13.5" customHeight="1" x14ac:dyDescent="0.2">
      <c r="A31" s="79"/>
      <c r="B31" s="80"/>
      <c r="C31" s="80"/>
      <c r="D31" s="80"/>
      <c r="E31" s="81"/>
    </row>
    <row r="32" spans="1:5" ht="13.5" customHeight="1" x14ac:dyDescent="0.2">
      <c r="A32" s="73" t="s">
        <v>27</v>
      </c>
      <c r="B32" s="74"/>
      <c r="C32" s="74"/>
      <c r="D32" s="74"/>
      <c r="E32" s="75"/>
    </row>
    <row r="33" spans="1:5" ht="13.5" customHeight="1" x14ac:dyDescent="0.2">
      <c r="A33" s="14" t="s">
        <v>14</v>
      </c>
      <c r="B33" s="45">
        <f>Vasso!B33+Pikassos!B33+SONetBOTNIA!B33</f>
        <v>9000</v>
      </c>
      <c r="C33" s="45">
        <f>Vasso!C33+Pikassos!C33+SONetBOTNIA!D33</f>
        <v>9000</v>
      </c>
      <c r="D33" s="45">
        <f>Vasso!D33</f>
        <v>5000</v>
      </c>
      <c r="E33" s="49">
        <f>SUM(B33:D33)</f>
        <v>23000</v>
      </c>
    </row>
    <row r="34" spans="1:5" ht="13.5" customHeight="1" x14ac:dyDescent="0.2">
      <c r="A34" s="14" t="s">
        <v>25</v>
      </c>
      <c r="B34" s="45">
        <f>Pikassos!B34+SONetBOTNIA!C34</f>
        <v>0</v>
      </c>
      <c r="C34" s="45">
        <f>Pikassos!C34+SONetBOTNIA!C34</f>
        <v>0</v>
      </c>
      <c r="D34" s="45">
        <f>Pikassos!D34+SONetBOTNIA!D34</f>
        <v>0</v>
      </c>
      <c r="E34" s="49">
        <f t="shared" ref="E34" si="2">SUM(B34:D34)</f>
        <v>0</v>
      </c>
    </row>
    <row r="35" spans="1:5" ht="13.5" customHeight="1" x14ac:dyDescent="0.2">
      <c r="A35" s="14" t="s">
        <v>5</v>
      </c>
      <c r="B35" s="45">
        <f>Pikassos!B35+SONetBOTNIA!B35</f>
        <v>0</v>
      </c>
      <c r="C35" s="45">
        <f>Pikassos!C35+SONetBOTNIA!D35</f>
        <v>0</v>
      </c>
      <c r="D35" s="45">
        <f>Pikassos!D35+SONetBOTNIA!D35</f>
        <v>0</v>
      </c>
      <c r="E35" s="49">
        <f>SUM(B35:D35)</f>
        <v>0</v>
      </c>
    </row>
    <row r="36" spans="1:5" ht="13.5" customHeight="1" x14ac:dyDescent="0.2">
      <c r="A36" s="14" t="s">
        <v>17</v>
      </c>
      <c r="B36" s="45">
        <f>Pikassos!B36+SONetBOTNIA!B36</f>
        <v>0</v>
      </c>
      <c r="C36" s="45">
        <f>Pikassos!C36+SONetBOTNIA!D36</f>
        <v>0</v>
      </c>
      <c r="D36" s="45">
        <f>Pikassos!D36+SONetBOTNIA!D36</f>
        <v>0</v>
      </c>
      <c r="E36" s="49">
        <f>SUM(B36:D36)</f>
        <v>0</v>
      </c>
    </row>
    <row r="37" spans="1:5" ht="13.5" customHeight="1" x14ac:dyDescent="0.2">
      <c r="A37" s="13" t="s">
        <v>16</v>
      </c>
      <c r="B37" s="48">
        <f>SUM(B33:B36)</f>
        <v>9000</v>
      </c>
      <c r="C37" s="48">
        <f>SUM(C33:C36)</f>
        <v>9000</v>
      </c>
      <c r="D37" s="48">
        <f>SUM(D33:D36)</f>
        <v>5000</v>
      </c>
      <c r="E37" s="48">
        <f>SUM(B37:D37)</f>
        <v>23000</v>
      </c>
    </row>
    <row r="38" spans="1:5" ht="13.5" customHeight="1" x14ac:dyDescent="0.2">
      <c r="A38" s="79"/>
      <c r="B38" s="80"/>
      <c r="C38" s="80"/>
      <c r="D38" s="80"/>
      <c r="E38" s="81"/>
    </row>
    <row r="39" spans="1:5" ht="12.75" customHeight="1" x14ac:dyDescent="0.2">
      <c r="A39" s="13" t="s">
        <v>18</v>
      </c>
      <c r="B39" s="43">
        <f>Vasso!B39+Pikassos!B39+SONetBOTNIA!B39+TY!B39+'Satakunnan ls kehittämisyksikkö'!B39+'FSKC '!B39</f>
        <v>5400</v>
      </c>
      <c r="C39" s="43">
        <f>Vasso!C39+Pikassos!C39+SONetBOTNIA!C39</f>
        <v>7000</v>
      </c>
      <c r="D39" s="43">
        <f>Vasso!D39+Pikassos!D39+SONetBOTNIA!D39</f>
        <v>7000</v>
      </c>
      <c r="E39" s="48">
        <f>SUM(B39:D39)</f>
        <v>19400</v>
      </c>
    </row>
    <row r="40" spans="1:5" ht="13.5" customHeight="1" thickBot="1" x14ac:dyDescent="0.25">
      <c r="A40" s="82"/>
      <c r="B40" s="83"/>
      <c r="C40" s="83"/>
      <c r="D40" s="83"/>
      <c r="E40" s="84"/>
    </row>
    <row r="41" spans="1:5" ht="27" customHeight="1" thickTop="1" thickBot="1" x14ac:dyDescent="0.25">
      <c r="A41" s="17" t="s">
        <v>19</v>
      </c>
      <c r="B41" s="50">
        <f>SUM(B15,B17,B24,B26,B28,B30,B37,B39)</f>
        <v>223950</v>
      </c>
      <c r="C41" s="50">
        <f>SUM(C15,C17,C24,C26,C28,C30,C37,C39)</f>
        <v>499680</v>
      </c>
      <c r="D41" s="50">
        <f>SUM(D15,D17,D24,D26,D28,D30,D37,D39)</f>
        <v>489480</v>
      </c>
      <c r="E41" s="50">
        <f>SUM(B41:D41)</f>
        <v>1213110</v>
      </c>
    </row>
    <row r="42" spans="1:5" s="31" customFormat="1" ht="13.5" thickTop="1" x14ac:dyDescent="0.2">
      <c r="A42" s="76"/>
      <c r="B42" s="77"/>
      <c r="C42" s="77"/>
      <c r="D42" s="77"/>
      <c r="E42" s="78"/>
    </row>
    <row r="43" spans="1:5" ht="13.5" customHeight="1" x14ac:dyDescent="0.2">
      <c r="A43" s="13" t="s">
        <v>20</v>
      </c>
      <c r="B43" s="45"/>
      <c r="C43" s="45"/>
      <c r="D43" s="45"/>
      <c r="E43" s="51">
        <f t="shared" ref="E43:E48" si="3">SUM(B43:D43)</f>
        <v>0</v>
      </c>
    </row>
    <row r="44" spans="1:5" ht="13.5" customHeight="1" thickBot="1" x14ac:dyDescent="0.25">
      <c r="A44" s="18" t="s">
        <v>21</v>
      </c>
      <c r="B44" s="46"/>
      <c r="C44" s="46"/>
      <c r="D44" s="46"/>
      <c r="E44" s="52">
        <f t="shared" si="3"/>
        <v>0</v>
      </c>
    </row>
    <row r="45" spans="1:5" ht="27" customHeight="1" thickTop="1" thickBot="1" x14ac:dyDescent="0.25">
      <c r="A45" s="19" t="s">
        <v>6</v>
      </c>
      <c r="B45" s="56">
        <f>(B41-B43-B44)</f>
        <v>223950</v>
      </c>
      <c r="C45" s="56">
        <f t="shared" ref="C45:D45" si="4">(C41-C43-C44)</f>
        <v>499680</v>
      </c>
      <c r="D45" s="56">
        <f t="shared" si="4"/>
        <v>489480</v>
      </c>
      <c r="E45" s="53">
        <f t="shared" si="3"/>
        <v>1213110</v>
      </c>
    </row>
    <row r="46" spans="1:5" ht="13.5" customHeight="1" thickTop="1" x14ac:dyDescent="0.2">
      <c r="A46" s="20" t="s">
        <v>22</v>
      </c>
      <c r="B46" s="47">
        <f>TY!B46+'Satakunnan ls kehittämisyksikkö'!B46+Vasso!B46+SONetBOTNIA!B46+'FSKC '!B46+TYKS!B46+Turku!B46</f>
        <v>44672</v>
      </c>
      <c r="C46" s="47">
        <f>TY!C46+'Satakunnan ls kehittämisyksikkö'!C46+Vasso!C46+SONetBOTNIA!C46+'FSKC '!C46+TYKS!C46+Turku!C46</f>
        <v>99376</v>
      </c>
      <c r="D46" s="47">
        <f>TY!D46+'Satakunnan ls kehittämisyksikkö'!D46+Vasso!D46+SONetBOTNIA!D46+'FSKC '!D46+TYKS!D46+Turku!D46</f>
        <v>97876</v>
      </c>
      <c r="E46" s="54">
        <f t="shared" si="3"/>
        <v>241924</v>
      </c>
    </row>
    <row r="47" spans="1:5" ht="24.6" customHeight="1" thickBot="1" x14ac:dyDescent="0.25">
      <c r="A47" s="13" t="s">
        <v>23</v>
      </c>
      <c r="B47" s="45"/>
      <c r="C47" s="45"/>
      <c r="D47" s="45"/>
      <c r="E47" s="52">
        <f t="shared" si="3"/>
        <v>0</v>
      </c>
    </row>
    <row r="48" spans="1:5" ht="13.5" customHeight="1" thickBot="1" x14ac:dyDescent="0.25">
      <c r="A48" s="13" t="s">
        <v>7</v>
      </c>
      <c r="B48" s="57">
        <f>(B45-B46-B47)</f>
        <v>179278</v>
      </c>
      <c r="C48" s="57">
        <f>(C45-C46-C47)</f>
        <v>400304</v>
      </c>
      <c r="D48" s="58">
        <f>(D45-D46-D47)</f>
        <v>391604</v>
      </c>
      <c r="E48" s="55">
        <f t="shared" si="3"/>
        <v>971186</v>
      </c>
    </row>
    <row r="49" spans="1:5" x14ac:dyDescent="0.2">
      <c r="A49" s="21"/>
      <c r="B49" s="21"/>
      <c r="C49" s="21"/>
      <c r="D49" s="21"/>
      <c r="E49" s="21"/>
    </row>
    <row r="50" spans="1:5" x14ac:dyDescent="0.2">
      <c r="A50" s="22"/>
      <c r="B50" s="21"/>
      <c r="C50" s="21"/>
      <c r="D50" s="21"/>
      <c r="E50" s="21"/>
    </row>
    <row r="53" spans="1:5" x14ac:dyDescent="0.2">
      <c r="B53">
        <f>B45*0.2</f>
        <v>44790</v>
      </c>
      <c r="C53">
        <f>C45*0.2</f>
        <v>99936</v>
      </c>
      <c r="D53">
        <f>D45*0.2</f>
        <v>97896</v>
      </c>
      <c r="E53">
        <f>E45*0.2</f>
        <v>242622</v>
      </c>
    </row>
    <row r="54" spans="1:5" x14ac:dyDescent="0.2">
      <c r="D54" t="s">
        <v>50</v>
      </c>
    </row>
  </sheetData>
  <sheetProtection selectLockedCells="1"/>
  <mergeCells count="13">
    <mergeCell ref="A42:E42"/>
    <mergeCell ref="A27:E27"/>
    <mergeCell ref="A29:E29"/>
    <mergeCell ref="A31:E31"/>
    <mergeCell ref="A32:E32"/>
    <mergeCell ref="A38:E38"/>
    <mergeCell ref="A40:E40"/>
    <mergeCell ref="A25:E25"/>
    <mergeCell ref="B2:E2"/>
    <mergeCell ref="A12:C12"/>
    <mergeCell ref="A16:E16"/>
    <mergeCell ref="A18:E18"/>
    <mergeCell ref="A19:E1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20" sqref="B20"/>
    </sheetView>
  </sheetViews>
  <sheetFormatPr defaultColWidth="8.85546875" defaultRowHeight="12.75" x14ac:dyDescent="0.2"/>
  <cols>
    <col min="1" max="1" width="26.28515625" customWidth="1"/>
    <col min="2" max="2" width="33.42578125" customWidth="1"/>
    <col min="3" max="3" width="26.42578125" customWidth="1"/>
  </cols>
  <sheetData>
    <row r="1" spans="1:3" x14ac:dyDescent="0.2">
      <c r="A1" s="34" t="s">
        <v>33</v>
      </c>
    </row>
    <row r="3" spans="1:3" x14ac:dyDescent="0.2">
      <c r="A3" t="s">
        <v>34</v>
      </c>
    </row>
    <row r="5" spans="1:3" ht="25.5" x14ac:dyDescent="0.2">
      <c r="A5" s="32" t="s">
        <v>28</v>
      </c>
      <c r="B5" s="32" t="s">
        <v>29</v>
      </c>
      <c r="C5" s="32" t="s">
        <v>30</v>
      </c>
    </row>
    <row r="6" spans="1:3" x14ac:dyDescent="0.2">
      <c r="A6" s="33"/>
      <c r="B6" s="33"/>
      <c r="C6" s="33"/>
    </row>
    <row r="7" spans="1:3" x14ac:dyDescent="0.2">
      <c r="A7" s="33"/>
      <c r="B7" s="33"/>
      <c r="C7" s="33"/>
    </row>
    <row r="8" spans="1:3" x14ac:dyDescent="0.2">
      <c r="A8" s="33"/>
      <c r="B8" s="33"/>
      <c r="C8" s="33"/>
    </row>
    <row r="9" spans="1:3" x14ac:dyDescent="0.2">
      <c r="A9" s="33"/>
      <c r="B9" s="33"/>
      <c r="C9" s="33"/>
    </row>
    <row r="10" spans="1:3" x14ac:dyDescent="0.2">
      <c r="A10" s="33"/>
      <c r="B10" s="33"/>
      <c r="C10" s="33"/>
    </row>
    <row r="11" spans="1:3" x14ac:dyDescent="0.2">
      <c r="A11" s="33"/>
      <c r="B11" s="33"/>
      <c r="C11" s="33"/>
    </row>
    <row r="12" spans="1:3" x14ac:dyDescent="0.2">
      <c r="A12" s="33"/>
      <c r="B12" s="33"/>
      <c r="C12" s="33"/>
    </row>
    <row r="13" spans="1:3" x14ac:dyDescent="0.2">
      <c r="A13" s="33"/>
      <c r="B13" s="33"/>
      <c r="C13" s="33"/>
    </row>
    <row r="14" spans="1:3" x14ac:dyDescent="0.2">
      <c r="A14" s="33"/>
      <c r="B14" s="33"/>
      <c r="C14" s="33"/>
    </row>
    <row r="16" spans="1:3" x14ac:dyDescent="0.2">
      <c r="A16" t="s">
        <v>38</v>
      </c>
    </row>
    <row r="18" spans="1:3" s="35" customFormat="1" ht="25.5" x14ac:dyDescent="0.2">
      <c r="A18" s="32" t="s">
        <v>31</v>
      </c>
      <c r="B18" s="32" t="s">
        <v>29</v>
      </c>
      <c r="C18" s="32" t="s">
        <v>32</v>
      </c>
    </row>
    <row r="19" spans="1:3" x14ac:dyDescent="0.2">
      <c r="A19" s="33"/>
      <c r="B19" s="33"/>
      <c r="C19" s="33"/>
    </row>
    <row r="20" spans="1:3" x14ac:dyDescent="0.2">
      <c r="A20" s="33"/>
      <c r="B20" s="33"/>
      <c r="C20" s="33"/>
    </row>
    <row r="21" spans="1:3" x14ac:dyDescent="0.2">
      <c r="A21" s="33"/>
      <c r="B21" s="33"/>
      <c r="C21" s="33"/>
    </row>
    <row r="22" spans="1:3" x14ac:dyDescent="0.2">
      <c r="A22" s="33"/>
      <c r="B22" s="33"/>
      <c r="C22" s="33"/>
    </row>
    <row r="23" spans="1:3" x14ac:dyDescent="0.2">
      <c r="A23" s="33"/>
      <c r="B23" s="33"/>
      <c r="C23" s="33"/>
    </row>
    <row r="24" spans="1:3" x14ac:dyDescent="0.2">
      <c r="A24" s="33"/>
      <c r="B24" s="33"/>
      <c r="C24" s="33"/>
    </row>
    <row r="25" spans="1:3" x14ac:dyDescent="0.2">
      <c r="A25" s="33"/>
      <c r="B25" s="33"/>
      <c r="C25" s="33"/>
    </row>
    <row r="26" spans="1:3" x14ac:dyDescent="0.2">
      <c r="A26" s="33"/>
      <c r="B26" s="33"/>
      <c r="C26" s="33"/>
    </row>
    <row r="27" spans="1:3" x14ac:dyDescent="0.2">
      <c r="A27" s="33"/>
      <c r="B27" s="33"/>
      <c r="C27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2" zoomScale="106" zoomScaleNormal="90" workbookViewId="0">
      <selection activeCell="D15" sqref="D15"/>
    </sheetView>
  </sheetViews>
  <sheetFormatPr defaultColWidth="8.85546875" defaultRowHeight="12.75" x14ac:dyDescent="0.2"/>
  <cols>
    <col min="1" max="1" width="37.28515625" customWidth="1"/>
    <col min="2" max="5" width="12.7109375" customWidth="1"/>
  </cols>
  <sheetData>
    <row r="1" spans="1:7" ht="1.35" customHeight="1" x14ac:dyDescent="0.2"/>
    <row r="2" spans="1:7" ht="14.45" customHeight="1" x14ac:dyDescent="0.2">
      <c r="B2" s="67" t="s">
        <v>9</v>
      </c>
      <c r="C2" s="67"/>
      <c r="D2" s="67"/>
      <c r="E2" s="67"/>
    </row>
    <row r="3" spans="1:7" ht="11.45" customHeight="1" x14ac:dyDescent="0.2">
      <c r="C3" s="37" t="s">
        <v>39</v>
      </c>
      <c r="D3" s="39"/>
    </row>
    <row r="4" spans="1:7" x14ac:dyDescent="0.2">
      <c r="C4" s="29"/>
      <c r="D4" s="29"/>
      <c r="E4" s="29"/>
      <c r="F4" s="30"/>
    </row>
    <row r="5" spans="1:7" ht="12.75" customHeight="1" x14ac:dyDescent="0.2">
      <c r="C5" s="29"/>
      <c r="D5" s="29"/>
      <c r="E5" s="29"/>
      <c r="F5" s="30"/>
    </row>
    <row r="6" spans="1:7" ht="12.75" customHeight="1" x14ac:dyDescent="0.2">
      <c r="C6" s="29"/>
      <c r="D6" s="29"/>
      <c r="E6" s="29"/>
      <c r="F6" s="30"/>
    </row>
    <row r="7" spans="1:7" ht="12.75" customHeight="1" x14ac:dyDescent="0.2">
      <c r="A7" s="1" t="s">
        <v>0</v>
      </c>
      <c r="B7" s="2"/>
      <c r="C7" s="2"/>
      <c r="D7" s="2"/>
      <c r="E7" s="2"/>
    </row>
    <row r="8" spans="1:7" ht="12.75" customHeight="1" x14ac:dyDescent="0.2">
      <c r="A8" s="3" t="s">
        <v>41</v>
      </c>
      <c r="B8" s="4"/>
      <c r="C8" s="5"/>
      <c r="D8" s="5"/>
      <c r="E8" s="6"/>
    </row>
    <row r="9" spans="1:7" ht="12.75" customHeight="1" x14ac:dyDescent="0.2">
      <c r="A9" s="41"/>
      <c r="B9" s="28"/>
      <c r="C9" s="23"/>
      <c r="D9" s="23"/>
      <c r="E9" s="24"/>
    </row>
    <row r="10" spans="1:7" ht="12.75" customHeight="1" x14ac:dyDescent="0.2">
      <c r="A10" s="7" t="s">
        <v>8</v>
      </c>
      <c r="B10" s="8"/>
      <c r="C10" s="9"/>
      <c r="D10" s="9"/>
      <c r="E10" s="10"/>
    </row>
    <row r="11" spans="1:7" ht="12.75" customHeight="1" x14ac:dyDescent="0.2">
      <c r="A11" s="40"/>
      <c r="B11" s="27"/>
      <c r="C11" s="25"/>
      <c r="D11" s="25"/>
      <c r="E11" s="26"/>
    </row>
    <row r="12" spans="1:7" ht="26.45" customHeight="1" x14ac:dyDescent="0.2">
      <c r="A12" s="68" t="s">
        <v>1</v>
      </c>
      <c r="B12" s="68"/>
      <c r="C12" s="68"/>
      <c r="D12" s="2"/>
      <c r="E12" s="2"/>
    </row>
    <row r="13" spans="1:7" x14ac:dyDescent="0.2">
      <c r="A13" s="11"/>
      <c r="B13" s="2"/>
      <c r="C13" s="2"/>
      <c r="D13" s="2"/>
      <c r="E13" s="11"/>
    </row>
    <row r="14" spans="1:7" x14ac:dyDescent="0.2">
      <c r="A14" s="38"/>
      <c r="B14" s="42" t="s">
        <v>43</v>
      </c>
      <c r="C14" s="42" t="s">
        <v>44</v>
      </c>
      <c r="D14" s="42" t="s">
        <v>46</v>
      </c>
      <c r="E14" s="12" t="s">
        <v>3</v>
      </c>
      <c r="G14" s="60"/>
    </row>
    <row r="15" spans="1:7" x14ac:dyDescent="0.2">
      <c r="A15" s="36" t="s">
        <v>35</v>
      </c>
      <c r="B15" s="43">
        <f>(9*2000*1.3)+(4*4000*1.3)+(5*3500*0.5)+(4*4000*1.3*0.5)+4000</f>
        <v>67350</v>
      </c>
      <c r="C15" s="43">
        <f>(12*2000*1.3)+(12*4000*1.3)+(12*3500*0.5)+(12*4000*1.3*0.5)+7000</f>
        <v>152800</v>
      </c>
      <c r="D15" s="43">
        <f>(12*2000*1.3)+(12*4000*1.3)+(12*3500*1.3*0.5)+(12*4000*1.3*0.5)+5500</f>
        <v>157600</v>
      </c>
      <c r="E15" s="48">
        <f>SUM(B15:D15)</f>
        <v>377750</v>
      </c>
    </row>
    <row r="16" spans="1:7" x14ac:dyDescent="0.2">
      <c r="A16" s="70"/>
      <c r="B16" s="70"/>
      <c r="C16" s="70"/>
      <c r="D16" s="70"/>
      <c r="E16" s="70"/>
    </row>
    <row r="17" spans="1:5" ht="13.5" customHeight="1" x14ac:dyDescent="0.2">
      <c r="A17" s="36" t="s">
        <v>10</v>
      </c>
      <c r="B17" s="44"/>
      <c r="C17" s="44"/>
      <c r="D17" s="44"/>
      <c r="E17" s="48">
        <f>SUM(B17:D17)</f>
        <v>0</v>
      </c>
    </row>
    <row r="18" spans="1:5" ht="13.5" customHeight="1" x14ac:dyDescent="0.2">
      <c r="A18" s="71"/>
      <c r="B18" s="69"/>
      <c r="C18" s="69"/>
      <c r="D18" s="69"/>
      <c r="E18" s="72"/>
    </row>
    <row r="19" spans="1:5" ht="13.5" customHeight="1" x14ac:dyDescent="0.2">
      <c r="A19" s="73" t="s">
        <v>26</v>
      </c>
      <c r="B19" s="74"/>
      <c r="C19" s="74"/>
      <c r="D19" s="74"/>
      <c r="E19" s="75"/>
    </row>
    <row r="20" spans="1:5" ht="13.5" customHeight="1" x14ac:dyDescent="0.2">
      <c r="A20" s="16" t="s">
        <v>53</v>
      </c>
      <c r="B20" s="45">
        <v>4000</v>
      </c>
      <c r="C20" s="45">
        <v>4000</v>
      </c>
      <c r="D20" s="45">
        <v>4000</v>
      </c>
      <c r="E20" s="49">
        <f t="shared" ref="E20:E23" si="0">SUM(B20:D20)</f>
        <v>12000</v>
      </c>
    </row>
    <row r="21" spans="1:5" ht="13.5" customHeight="1" x14ac:dyDescent="0.2">
      <c r="A21" s="16" t="s">
        <v>12</v>
      </c>
      <c r="B21" s="45">
        <v>7000</v>
      </c>
      <c r="C21" s="45">
        <v>7000</v>
      </c>
      <c r="D21" s="45">
        <v>7000</v>
      </c>
      <c r="E21" s="49">
        <f t="shared" si="0"/>
        <v>21000</v>
      </c>
    </row>
    <row r="22" spans="1:5" ht="13.5" customHeight="1" x14ac:dyDescent="0.2">
      <c r="A22" s="14" t="s">
        <v>54</v>
      </c>
      <c r="B22" s="45">
        <v>2000</v>
      </c>
      <c r="C22" s="45">
        <v>2000</v>
      </c>
      <c r="D22" s="45">
        <v>2000</v>
      </c>
      <c r="E22" s="49">
        <f t="shared" si="0"/>
        <v>6000</v>
      </c>
    </row>
    <row r="23" spans="1:5" ht="13.5" customHeight="1" x14ac:dyDescent="0.2">
      <c r="A23" s="14" t="s">
        <v>52</v>
      </c>
      <c r="B23" s="45">
        <v>2000</v>
      </c>
      <c r="C23" s="45">
        <v>2000</v>
      </c>
      <c r="D23" s="45">
        <v>2000</v>
      </c>
      <c r="E23" s="49">
        <f t="shared" si="0"/>
        <v>6000</v>
      </c>
    </row>
    <row r="24" spans="1:5" x14ac:dyDescent="0.2">
      <c r="A24" s="15" t="s">
        <v>11</v>
      </c>
      <c r="B24" s="48">
        <f>SUM(B20:B23)</f>
        <v>15000</v>
      </c>
      <c r="C24" s="48">
        <f>SUM(C20:C23)</f>
        <v>15000</v>
      </c>
      <c r="D24" s="48">
        <f>SUM(D20:D23)</f>
        <v>15000</v>
      </c>
      <c r="E24" s="48">
        <f>SUM(B24:D24)</f>
        <v>45000</v>
      </c>
    </row>
    <row r="25" spans="1:5" x14ac:dyDescent="0.2">
      <c r="A25" s="64"/>
      <c r="B25" s="65"/>
      <c r="C25" s="65"/>
      <c r="D25" s="65"/>
      <c r="E25" s="66"/>
    </row>
    <row r="26" spans="1:5" x14ac:dyDescent="0.2">
      <c r="A26" s="36" t="s">
        <v>36</v>
      </c>
      <c r="B26" s="61">
        <v>2000</v>
      </c>
      <c r="C26" s="61">
        <v>2000</v>
      </c>
      <c r="D26" s="61">
        <v>2000</v>
      </c>
      <c r="E26" s="48">
        <f t="shared" ref="E26" si="1">SUM(B26:D26)</f>
        <v>6000</v>
      </c>
    </row>
    <row r="27" spans="1:5" x14ac:dyDescent="0.2">
      <c r="A27" s="64"/>
      <c r="B27" s="65"/>
      <c r="C27" s="65"/>
      <c r="D27" s="65"/>
      <c r="E27" s="66"/>
    </row>
    <row r="28" spans="1:5" ht="13.5" customHeight="1" x14ac:dyDescent="0.2">
      <c r="A28" s="13" t="s">
        <v>24</v>
      </c>
      <c r="B28" s="43"/>
      <c r="C28" s="43"/>
      <c r="D28" s="43"/>
      <c r="E28" s="48">
        <f>SUM(B28:D28)</f>
        <v>0</v>
      </c>
    </row>
    <row r="29" spans="1:5" ht="13.5" customHeight="1" x14ac:dyDescent="0.2">
      <c r="A29" s="79"/>
      <c r="B29" s="80"/>
      <c r="C29" s="80"/>
      <c r="D29" s="80"/>
      <c r="E29" s="81"/>
    </row>
    <row r="30" spans="1:5" ht="13.5" customHeight="1" x14ac:dyDescent="0.2">
      <c r="A30" s="13" t="s">
        <v>15</v>
      </c>
      <c r="B30" s="43">
        <f>(13*400)+(4*200)+(4*200)</f>
        <v>6800</v>
      </c>
      <c r="C30" s="43">
        <f>(24*400)+(12*200)+(12*200)</f>
        <v>14400</v>
      </c>
      <c r="D30" s="43">
        <f>(24*400)+(12*200)+(12*200)</f>
        <v>14400</v>
      </c>
      <c r="E30" s="48">
        <f>SUM(B30:D30)</f>
        <v>35600</v>
      </c>
    </row>
    <row r="31" spans="1:5" ht="13.5" customHeight="1" x14ac:dyDescent="0.2">
      <c r="A31" s="79"/>
      <c r="B31" s="80"/>
      <c r="C31" s="80"/>
      <c r="D31" s="80"/>
      <c r="E31" s="81"/>
    </row>
    <row r="32" spans="1:5" ht="13.5" customHeight="1" x14ac:dyDescent="0.2">
      <c r="A32" s="73" t="s">
        <v>27</v>
      </c>
      <c r="B32" s="74"/>
      <c r="C32" s="74"/>
      <c r="D32" s="74"/>
      <c r="E32" s="75"/>
    </row>
    <row r="33" spans="1:5" ht="13.5" customHeight="1" x14ac:dyDescent="0.2">
      <c r="A33" s="14" t="s">
        <v>14</v>
      </c>
      <c r="B33" s="45">
        <f>5000</f>
        <v>5000</v>
      </c>
      <c r="C33" s="45">
        <f>5000</f>
        <v>5000</v>
      </c>
      <c r="D33" s="45">
        <f>5000</f>
        <v>5000</v>
      </c>
      <c r="E33" s="49">
        <f>SUM(B33:D33)</f>
        <v>15000</v>
      </c>
    </row>
    <row r="34" spans="1:5" ht="13.5" customHeight="1" x14ac:dyDescent="0.2">
      <c r="A34" s="14" t="s">
        <v>25</v>
      </c>
      <c r="B34" s="45"/>
      <c r="C34" s="45"/>
      <c r="D34" s="45"/>
      <c r="E34" s="49">
        <f t="shared" ref="E34" si="2">SUM(B34:D34)</f>
        <v>0</v>
      </c>
    </row>
    <row r="35" spans="1:5" ht="13.5" customHeight="1" x14ac:dyDescent="0.2">
      <c r="A35" s="14" t="s">
        <v>5</v>
      </c>
      <c r="B35" s="45"/>
      <c r="C35" s="45"/>
      <c r="D35" s="45"/>
      <c r="E35" s="49">
        <f>SUM(B35:D35)</f>
        <v>0</v>
      </c>
    </row>
    <row r="36" spans="1:5" ht="13.5" customHeight="1" x14ac:dyDescent="0.2">
      <c r="A36" s="14" t="s">
        <v>17</v>
      </c>
      <c r="B36" s="45"/>
      <c r="C36" s="45"/>
      <c r="D36" s="45"/>
      <c r="E36" s="49">
        <f>SUM(B36:D36)</f>
        <v>0</v>
      </c>
    </row>
    <row r="37" spans="1:5" ht="13.5" customHeight="1" x14ac:dyDescent="0.2">
      <c r="A37" s="13" t="s">
        <v>16</v>
      </c>
      <c r="B37" s="48">
        <f>SUM(B33:B36)</f>
        <v>5000</v>
      </c>
      <c r="C37" s="48">
        <f>SUM(C33:C36)</f>
        <v>5000</v>
      </c>
      <c r="D37" s="48">
        <f>SUM(D33:D36)</f>
        <v>5000</v>
      </c>
      <c r="E37" s="48">
        <f>SUM(B37:D37)</f>
        <v>15000</v>
      </c>
    </row>
    <row r="38" spans="1:5" ht="13.5" customHeight="1" x14ac:dyDescent="0.2">
      <c r="A38" s="79"/>
      <c r="B38" s="80"/>
      <c r="C38" s="80"/>
      <c r="D38" s="80"/>
      <c r="E38" s="81"/>
    </row>
    <row r="39" spans="1:5" ht="12.75" customHeight="1" x14ac:dyDescent="0.2">
      <c r="A39" s="13" t="s">
        <v>18</v>
      </c>
      <c r="B39" s="43">
        <f>3000</f>
        <v>3000</v>
      </c>
      <c r="C39" s="43">
        <f>3000</f>
        <v>3000</v>
      </c>
      <c r="D39" s="43">
        <f>3000</f>
        <v>3000</v>
      </c>
      <c r="E39" s="48">
        <f>SUM(B39:D39)</f>
        <v>9000</v>
      </c>
    </row>
    <row r="40" spans="1:5" ht="13.5" customHeight="1" thickBot="1" x14ac:dyDescent="0.25">
      <c r="A40" s="82"/>
      <c r="B40" s="83"/>
      <c r="C40" s="83"/>
      <c r="D40" s="83"/>
      <c r="E40" s="84"/>
    </row>
    <row r="41" spans="1:5" ht="27" customHeight="1" thickTop="1" thickBot="1" x14ac:dyDescent="0.25">
      <c r="A41" s="17" t="s">
        <v>19</v>
      </c>
      <c r="B41" s="50">
        <f>SUM(B15,B17,B24,B26,B28,B30,B37,B39)</f>
        <v>99150</v>
      </c>
      <c r="C41" s="50">
        <f t="shared" ref="C41:D41" si="3">SUM(C15,C17,C24,C26,C28,C30,C37,C39)</f>
        <v>192200</v>
      </c>
      <c r="D41" s="50">
        <f t="shared" si="3"/>
        <v>197000</v>
      </c>
      <c r="E41" s="50">
        <f>SUM(B41:D41)</f>
        <v>488350</v>
      </c>
    </row>
    <row r="42" spans="1:5" s="31" customFormat="1" ht="13.5" thickTop="1" x14ac:dyDescent="0.2">
      <c r="A42" s="76"/>
      <c r="B42" s="77"/>
      <c r="C42" s="77"/>
      <c r="D42" s="77"/>
      <c r="E42" s="78"/>
    </row>
    <row r="43" spans="1:5" ht="13.5" customHeight="1" x14ac:dyDescent="0.2">
      <c r="A43" s="13" t="s">
        <v>20</v>
      </c>
      <c r="B43" s="45"/>
      <c r="C43" s="45"/>
      <c r="D43" s="45"/>
      <c r="E43" s="51">
        <f t="shared" ref="E43:E48" si="4">SUM(B43:D43)</f>
        <v>0</v>
      </c>
    </row>
    <row r="44" spans="1:5" ht="13.5" customHeight="1" thickBot="1" x14ac:dyDescent="0.25">
      <c r="A44" s="18" t="s">
        <v>21</v>
      </c>
      <c r="B44" s="46"/>
      <c r="C44" s="46"/>
      <c r="D44" s="46"/>
      <c r="E44" s="52">
        <f t="shared" si="4"/>
        <v>0</v>
      </c>
    </row>
    <row r="45" spans="1:5" ht="27" customHeight="1" thickTop="1" thickBot="1" x14ac:dyDescent="0.25">
      <c r="A45" s="19" t="s">
        <v>6</v>
      </c>
      <c r="B45" s="56">
        <f>(B41-B43-B44)</f>
        <v>99150</v>
      </c>
      <c r="C45" s="56">
        <f t="shared" ref="C45:D45" si="5">(C41-C43-C44)</f>
        <v>192200</v>
      </c>
      <c r="D45" s="56">
        <f t="shared" si="5"/>
        <v>197000</v>
      </c>
      <c r="E45" s="53">
        <f t="shared" si="4"/>
        <v>488350</v>
      </c>
    </row>
    <row r="46" spans="1:5" ht="13.5" customHeight="1" thickTop="1" x14ac:dyDescent="0.2">
      <c r="A46" s="20" t="s">
        <v>22</v>
      </c>
      <c r="B46" s="47">
        <f>4000</f>
        <v>4000</v>
      </c>
      <c r="C46" s="47">
        <f>7000</f>
        <v>7000</v>
      </c>
      <c r="D46" s="47">
        <f>5500</f>
        <v>5500</v>
      </c>
      <c r="E46" s="54">
        <f t="shared" si="4"/>
        <v>16500</v>
      </c>
    </row>
    <row r="47" spans="1:5" ht="24.6" customHeight="1" thickBot="1" x14ac:dyDescent="0.25">
      <c r="A47" s="13" t="s">
        <v>23</v>
      </c>
      <c r="B47" s="45"/>
      <c r="C47" s="45"/>
      <c r="D47" s="45"/>
      <c r="E47" s="52">
        <f t="shared" si="4"/>
        <v>0</v>
      </c>
    </row>
    <row r="48" spans="1:5" ht="13.5" customHeight="1" thickBot="1" x14ac:dyDescent="0.25">
      <c r="A48" s="13" t="s">
        <v>7</v>
      </c>
      <c r="B48" s="57">
        <f>(B45-B46-B47)</f>
        <v>95150</v>
      </c>
      <c r="C48" s="57">
        <f>(C45-C46-C47)</f>
        <v>185200</v>
      </c>
      <c r="D48" s="58">
        <f>(D45-D46-D47)</f>
        <v>191500</v>
      </c>
      <c r="E48" s="55">
        <f t="shared" si="4"/>
        <v>471850</v>
      </c>
    </row>
    <row r="49" spans="1:5" x14ac:dyDescent="0.2">
      <c r="A49" s="21"/>
      <c r="B49" s="21"/>
      <c r="C49" s="21"/>
      <c r="D49" s="21"/>
      <c r="E49" s="21"/>
    </row>
    <row r="50" spans="1:5" x14ac:dyDescent="0.2">
      <c r="A50" s="22"/>
      <c r="B50" s="21"/>
      <c r="C50" s="21"/>
      <c r="D50" s="21"/>
      <c r="E50" s="21"/>
    </row>
  </sheetData>
  <sheetProtection selectLockedCells="1"/>
  <mergeCells count="13">
    <mergeCell ref="A42:E42"/>
    <mergeCell ref="A27:E27"/>
    <mergeCell ref="A29:E29"/>
    <mergeCell ref="A31:E31"/>
    <mergeCell ref="A32:E32"/>
    <mergeCell ref="A38:E38"/>
    <mergeCell ref="A40:E40"/>
    <mergeCell ref="A25:E25"/>
    <mergeCell ref="B2:E2"/>
    <mergeCell ref="A12:C12"/>
    <mergeCell ref="A16:E16"/>
    <mergeCell ref="A18:E18"/>
    <mergeCell ref="A19:E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90" zoomScaleNormal="90" workbookViewId="0">
      <selection activeCell="B15" sqref="B15"/>
    </sheetView>
  </sheetViews>
  <sheetFormatPr defaultColWidth="8.85546875" defaultRowHeight="12.75" x14ac:dyDescent="0.2"/>
  <cols>
    <col min="1" max="1" width="35.42578125" customWidth="1"/>
    <col min="2" max="5" width="12.7109375" customWidth="1"/>
  </cols>
  <sheetData>
    <row r="1" spans="1:6" ht="1.35" customHeight="1" x14ac:dyDescent="0.2"/>
    <row r="2" spans="1:6" ht="14.45" customHeight="1" x14ac:dyDescent="0.2">
      <c r="B2" s="67" t="s">
        <v>9</v>
      </c>
      <c r="C2" s="67"/>
      <c r="D2" s="67"/>
      <c r="E2" s="67"/>
    </row>
    <row r="3" spans="1:6" ht="11.45" customHeight="1" x14ac:dyDescent="0.2">
      <c r="C3" s="37" t="s">
        <v>39</v>
      </c>
      <c r="D3" s="39"/>
    </row>
    <row r="4" spans="1:6" x14ac:dyDescent="0.2">
      <c r="C4" s="29"/>
      <c r="D4" s="29"/>
      <c r="E4" s="29"/>
      <c r="F4" s="30"/>
    </row>
    <row r="5" spans="1:6" ht="12.75" customHeight="1" x14ac:dyDescent="0.2">
      <c r="C5" s="29"/>
      <c r="D5" s="29"/>
      <c r="E5" s="29"/>
      <c r="F5" s="30"/>
    </row>
    <row r="6" spans="1:6" ht="12.75" customHeight="1" x14ac:dyDescent="0.2">
      <c r="C6" s="29"/>
      <c r="D6" s="29"/>
      <c r="E6" s="29"/>
      <c r="F6" s="30"/>
    </row>
    <row r="7" spans="1:6" ht="12.75" customHeight="1" x14ac:dyDescent="0.2">
      <c r="A7" s="1" t="s">
        <v>0</v>
      </c>
      <c r="B7" s="2"/>
      <c r="C7" s="2"/>
      <c r="D7" s="2"/>
      <c r="E7" s="2"/>
    </row>
    <row r="8" spans="1:6" ht="12.75" customHeight="1" x14ac:dyDescent="0.2">
      <c r="A8" s="3" t="s">
        <v>45</v>
      </c>
      <c r="B8" s="4"/>
      <c r="C8" s="5"/>
      <c r="D8" s="5"/>
      <c r="E8" s="6"/>
    </row>
    <row r="9" spans="1:6" ht="12.75" customHeight="1" x14ac:dyDescent="0.2">
      <c r="A9" s="41"/>
      <c r="B9" s="28"/>
      <c r="C9" s="23"/>
      <c r="D9" s="23"/>
      <c r="E9" s="24"/>
    </row>
    <row r="10" spans="1:6" ht="12.75" customHeight="1" x14ac:dyDescent="0.2">
      <c r="A10" s="7" t="s">
        <v>8</v>
      </c>
      <c r="B10" s="8"/>
      <c r="C10" s="9"/>
      <c r="D10" s="9"/>
      <c r="E10" s="10"/>
    </row>
    <row r="11" spans="1:6" ht="12.75" customHeight="1" x14ac:dyDescent="0.2">
      <c r="A11" s="40"/>
      <c r="B11" s="27"/>
      <c r="C11" s="25"/>
      <c r="D11" s="25"/>
      <c r="E11" s="26"/>
    </row>
    <row r="12" spans="1:6" ht="26.45" customHeight="1" x14ac:dyDescent="0.2">
      <c r="A12" s="68" t="s">
        <v>1</v>
      </c>
      <c r="B12" s="68"/>
      <c r="C12" s="68"/>
      <c r="D12" s="2"/>
      <c r="E12" s="2"/>
    </row>
    <row r="13" spans="1:6" x14ac:dyDescent="0.2">
      <c r="A13" s="11"/>
      <c r="B13" s="2"/>
      <c r="C13" s="2"/>
      <c r="D13" s="2"/>
      <c r="E13" s="11"/>
    </row>
    <row r="14" spans="1:6" x14ac:dyDescent="0.2">
      <c r="A14" s="38"/>
      <c r="B14" s="42" t="s">
        <v>43</v>
      </c>
      <c r="C14" s="42" t="s">
        <v>44</v>
      </c>
      <c r="D14" s="42" t="s">
        <v>46</v>
      </c>
      <c r="E14" s="12" t="s">
        <v>3</v>
      </c>
    </row>
    <row r="15" spans="1:6" x14ac:dyDescent="0.2">
      <c r="A15" s="36" t="s">
        <v>35</v>
      </c>
      <c r="B15" s="43">
        <f>(4000*4*1.3)</f>
        <v>20800</v>
      </c>
      <c r="C15" s="43">
        <f>4000*12*1.3</f>
        <v>62400</v>
      </c>
      <c r="D15" s="43">
        <f>4000*12*1.3</f>
        <v>62400</v>
      </c>
      <c r="E15" s="48">
        <f>SUM(B15:D15)</f>
        <v>145600</v>
      </c>
    </row>
    <row r="16" spans="1:6" x14ac:dyDescent="0.2">
      <c r="A16" s="70"/>
      <c r="B16" s="70"/>
      <c r="C16" s="70"/>
      <c r="D16" s="70"/>
      <c r="E16" s="70"/>
    </row>
    <row r="17" spans="1:5" ht="13.5" customHeight="1" x14ac:dyDescent="0.2">
      <c r="A17" s="36" t="s">
        <v>10</v>
      </c>
      <c r="B17" s="44"/>
      <c r="C17" s="44"/>
      <c r="D17" s="44"/>
      <c r="E17" s="48">
        <f>SUM(B17:D17)</f>
        <v>0</v>
      </c>
    </row>
    <row r="18" spans="1:5" ht="13.5" customHeight="1" x14ac:dyDescent="0.2">
      <c r="A18" s="71"/>
      <c r="B18" s="69"/>
      <c r="C18" s="69"/>
      <c r="D18" s="69"/>
      <c r="E18" s="72"/>
    </row>
    <row r="19" spans="1:5" ht="13.5" customHeight="1" x14ac:dyDescent="0.2">
      <c r="A19" s="73" t="s">
        <v>26</v>
      </c>
      <c r="B19" s="74"/>
      <c r="C19" s="74"/>
      <c r="D19" s="74"/>
      <c r="E19" s="75"/>
    </row>
    <row r="20" spans="1:5" ht="13.5" customHeight="1" x14ac:dyDescent="0.2">
      <c r="A20" s="16" t="s">
        <v>51</v>
      </c>
      <c r="B20" s="45">
        <v>2000</v>
      </c>
      <c r="C20" s="45">
        <v>2000</v>
      </c>
      <c r="D20" s="45">
        <v>2000</v>
      </c>
      <c r="E20" s="49">
        <f t="shared" ref="E20:E23" si="0">SUM(B20:D20)</f>
        <v>6000</v>
      </c>
    </row>
    <row r="21" spans="1:5" ht="13.5" customHeight="1" x14ac:dyDescent="0.2">
      <c r="A21" s="16" t="s">
        <v>12</v>
      </c>
      <c r="B21" s="45"/>
      <c r="C21" s="45"/>
      <c r="D21" s="45"/>
      <c r="E21" s="49">
        <f t="shared" si="0"/>
        <v>0</v>
      </c>
    </row>
    <row r="22" spans="1:5" ht="13.5" customHeight="1" x14ac:dyDescent="0.2">
      <c r="A22" s="14" t="s">
        <v>54</v>
      </c>
      <c r="B22" s="45">
        <v>2000</v>
      </c>
      <c r="C22" s="45">
        <v>2000</v>
      </c>
      <c r="D22" s="45">
        <v>2000</v>
      </c>
      <c r="E22" s="49">
        <f t="shared" si="0"/>
        <v>6000</v>
      </c>
    </row>
    <row r="23" spans="1:5" ht="13.5" customHeight="1" x14ac:dyDescent="0.2">
      <c r="A23" s="14" t="s">
        <v>52</v>
      </c>
      <c r="B23" s="45">
        <v>2000</v>
      </c>
      <c r="C23" s="45">
        <v>2000</v>
      </c>
      <c r="D23" s="45">
        <v>2000</v>
      </c>
      <c r="E23" s="49">
        <f t="shared" si="0"/>
        <v>6000</v>
      </c>
    </row>
    <row r="24" spans="1:5" x14ac:dyDescent="0.2">
      <c r="A24" s="15" t="s">
        <v>11</v>
      </c>
      <c r="B24" s="48">
        <f>SUM(B20:B23)</f>
        <v>6000</v>
      </c>
      <c r="C24" s="48">
        <f>SUM(C20:C23)</f>
        <v>6000</v>
      </c>
      <c r="D24" s="48">
        <f>SUM(D20:D23)</f>
        <v>6000</v>
      </c>
      <c r="E24" s="48">
        <f>SUM(B24:D24)</f>
        <v>18000</v>
      </c>
    </row>
    <row r="25" spans="1:5" x14ac:dyDescent="0.2">
      <c r="A25" s="64"/>
      <c r="B25" s="65"/>
      <c r="C25" s="65"/>
      <c r="D25" s="65"/>
      <c r="E25" s="66"/>
    </row>
    <row r="26" spans="1:5" x14ac:dyDescent="0.2">
      <c r="A26" s="36" t="s">
        <v>36</v>
      </c>
      <c r="B26" s="61">
        <v>1000</v>
      </c>
      <c r="C26" s="61">
        <v>1000</v>
      </c>
      <c r="D26" s="61">
        <v>1000</v>
      </c>
      <c r="E26" s="48">
        <f t="shared" ref="E26" si="1">SUM(B26:D26)</f>
        <v>3000</v>
      </c>
    </row>
    <row r="27" spans="1:5" x14ac:dyDescent="0.2">
      <c r="A27" s="64"/>
      <c r="B27" s="65"/>
      <c r="C27" s="65"/>
      <c r="D27" s="65"/>
      <c r="E27" s="66"/>
    </row>
    <row r="28" spans="1:5" ht="13.5" customHeight="1" x14ac:dyDescent="0.2">
      <c r="A28" s="13" t="s">
        <v>24</v>
      </c>
      <c r="B28" s="43"/>
      <c r="C28" s="43"/>
      <c r="D28" s="43"/>
      <c r="E28" s="48">
        <f>SUM(B28:D28)</f>
        <v>0</v>
      </c>
    </row>
    <row r="29" spans="1:5" ht="13.5" customHeight="1" x14ac:dyDescent="0.2">
      <c r="A29" s="79"/>
      <c r="B29" s="80"/>
      <c r="C29" s="80"/>
      <c r="D29" s="80"/>
      <c r="E29" s="81"/>
    </row>
    <row r="30" spans="1:5" ht="13.5" customHeight="1" x14ac:dyDescent="0.2">
      <c r="A30" s="13" t="s">
        <v>15</v>
      </c>
      <c r="B30" s="43">
        <f>500*4</f>
        <v>2000</v>
      </c>
      <c r="C30" s="43">
        <f>500*12</f>
        <v>6000</v>
      </c>
      <c r="D30" s="43">
        <f>500*12</f>
        <v>6000</v>
      </c>
      <c r="E30" s="48">
        <f>SUM(B30:D30)</f>
        <v>14000</v>
      </c>
    </row>
    <row r="31" spans="1:5" ht="13.5" customHeight="1" x14ac:dyDescent="0.2">
      <c r="A31" s="79"/>
      <c r="B31" s="80"/>
      <c r="C31" s="80"/>
      <c r="D31" s="80"/>
      <c r="E31" s="81"/>
    </row>
    <row r="32" spans="1:5" ht="13.5" customHeight="1" x14ac:dyDescent="0.2">
      <c r="A32" s="73" t="s">
        <v>27</v>
      </c>
      <c r="B32" s="74"/>
      <c r="C32" s="74"/>
      <c r="D32" s="74"/>
      <c r="E32" s="75"/>
    </row>
    <row r="33" spans="1:5" ht="13.5" customHeight="1" x14ac:dyDescent="0.2">
      <c r="A33" s="14" t="s">
        <v>14</v>
      </c>
      <c r="B33" s="45">
        <v>2000</v>
      </c>
      <c r="C33" s="45">
        <v>2000</v>
      </c>
      <c r="D33" s="45">
        <v>2000</v>
      </c>
      <c r="E33" s="49">
        <f>SUM(B33:D33)</f>
        <v>6000</v>
      </c>
    </row>
    <row r="34" spans="1:5" ht="13.5" customHeight="1" x14ac:dyDescent="0.2">
      <c r="A34" s="14" t="s">
        <v>25</v>
      </c>
      <c r="B34" s="45"/>
      <c r="C34" s="45"/>
      <c r="D34" s="45"/>
      <c r="E34" s="49">
        <f t="shared" ref="E34" si="2">SUM(B34:D34)</f>
        <v>0</v>
      </c>
    </row>
    <row r="35" spans="1:5" ht="13.5" customHeight="1" x14ac:dyDescent="0.2">
      <c r="A35" s="14" t="s">
        <v>5</v>
      </c>
      <c r="B35" s="45"/>
      <c r="C35" s="45"/>
      <c r="D35" s="45"/>
      <c r="E35" s="49">
        <f>SUM(B35:D35)</f>
        <v>0</v>
      </c>
    </row>
    <row r="36" spans="1:5" ht="13.5" customHeight="1" x14ac:dyDescent="0.2">
      <c r="A36" s="14" t="s">
        <v>17</v>
      </c>
      <c r="B36" s="45"/>
      <c r="C36" s="45"/>
      <c r="D36" s="45"/>
      <c r="E36" s="49">
        <f>SUM(B36:D36)</f>
        <v>0</v>
      </c>
    </row>
    <row r="37" spans="1:5" ht="13.5" customHeight="1" x14ac:dyDescent="0.2">
      <c r="A37" s="13" t="s">
        <v>16</v>
      </c>
      <c r="B37" s="48">
        <f>SUM(B33:B36)</f>
        <v>2000</v>
      </c>
      <c r="C37" s="48">
        <f>SUM(C33:C36)</f>
        <v>2000</v>
      </c>
      <c r="D37" s="48">
        <f>SUM(D33:D36)</f>
        <v>2000</v>
      </c>
      <c r="E37" s="48">
        <f>SUM(B37:D37)</f>
        <v>6000</v>
      </c>
    </row>
    <row r="38" spans="1:5" ht="13.5" customHeight="1" x14ac:dyDescent="0.2">
      <c r="A38" s="79"/>
      <c r="B38" s="80"/>
      <c r="C38" s="80"/>
      <c r="D38" s="80"/>
      <c r="E38" s="81"/>
    </row>
    <row r="39" spans="1:5" ht="12.75" customHeight="1" x14ac:dyDescent="0.2">
      <c r="A39" s="13" t="s">
        <v>18</v>
      </c>
      <c r="B39" s="43">
        <v>1000</v>
      </c>
      <c r="C39" s="43">
        <v>2000</v>
      </c>
      <c r="D39" s="43">
        <v>2000</v>
      </c>
      <c r="E39" s="48">
        <f>SUM(B39:D39)</f>
        <v>5000</v>
      </c>
    </row>
    <row r="40" spans="1:5" ht="13.5" customHeight="1" thickBot="1" x14ac:dyDescent="0.25">
      <c r="A40" s="82"/>
      <c r="B40" s="83"/>
      <c r="C40" s="83"/>
      <c r="D40" s="83"/>
      <c r="E40" s="84"/>
    </row>
    <row r="41" spans="1:5" ht="27" customHeight="1" thickTop="1" thickBot="1" x14ac:dyDescent="0.25">
      <c r="A41" s="17" t="s">
        <v>19</v>
      </c>
      <c r="B41" s="50">
        <f>SUM(B15,B17,B24,B26,B28,B30,B37,B39)</f>
        <v>32800</v>
      </c>
      <c r="C41" s="50">
        <f t="shared" ref="C41:D41" si="3">SUM(C15,C17,C24,C26,C28,C30,C37,C39)</f>
        <v>79400</v>
      </c>
      <c r="D41" s="50">
        <f t="shared" si="3"/>
        <v>79400</v>
      </c>
      <c r="E41" s="50">
        <f>SUM(B41:D41)</f>
        <v>191600</v>
      </c>
    </row>
    <row r="42" spans="1:5" s="31" customFormat="1" ht="13.5" thickTop="1" x14ac:dyDescent="0.2">
      <c r="A42" s="76"/>
      <c r="B42" s="77"/>
      <c r="C42" s="77"/>
      <c r="D42" s="77"/>
      <c r="E42" s="78"/>
    </row>
    <row r="43" spans="1:5" ht="13.5" customHeight="1" x14ac:dyDescent="0.2">
      <c r="A43" s="13" t="s">
        <v>20</v>
      </c>
      <c r="B43" s="45"/>
      <c r="C43" s="45"/>
      <c r="D43" s="45"/>
      <c r="E43" s="51">
        <f t="shared" ref="E43:E48" si="4">SUM(B43:D43)</f>
        <v>0</v>
      </c>
    </row>
    <row r="44" spans="1:5" ht="13.5" customHeight="1" thickBot="1" x14ac:dyDescent="0.25">
      <c r="A44" s="18" t="s">
        <v>21</v>
      </c>
      <c r="B44" s="46"/>
      <c r="C44" s="46"/>
      <c r="D44" s="46"/>
      <c r="E44" s="52">
        <f t="shared" si="4"/>
        <v>0</v>
      </c>
    </row>
    <row r="45" spans="1:5" ht="27" customHeight="1" thickTop="1" thickBot="1" x14ac:dyDescent="0.25">
      <c r="A45" s="19" t="s">
        <v>6</v>
      </c>
      <c r="B45" s="56">
        <f>(B41-B43-B44)</f>
        <v>32800</v>
      </c>
      <c r="C45" s="56">
        <f t="shared" ref="C45:D45" si="5">(C41-C43-C44)</f>
        <v>79400</v>
      </c>
      <c r="D45" s="56">
        <f t="shared" si="5"/>
        <v>79400</v>
      </c>
      <c r="E45" s="53">
        <f t="shared" si="4"/>
        <v>191600</v>
      </c>
    </row>
    <row r="46" spans="1:5" ht="13.5" customHeight="1" thickTop="1" x14ac:dyDescent="0.2">
      <c r="A46" s="20" t="s">
        <v>22</v>
      </c>
      <c r="B46" s="47"/>
      <c r="C46" s="47"/>
      <c r="D46" s="47"/>
      <c r="E46" s="54">
        <f t="shared" si="4"/>
        <v>0</v>
      </c>
    </row>
    <row r="47" spans="1:5" ht="24.6" customHeight="1" thickBot="1" x14ac:dyDescent="0.25">
      <c r="A47" s="13" t="s">
        <v>23</v>
      </c>
      <c r="B47" s="45"/>
      <c r="C47" s="45"/>
      <c r="D47" s="45"/>
      <c r="E47" s="52">
        <f t="shared" si="4"/>
        <v>0</v>
      </c>
    </row>
    <row r="48" spans="1:5" ht="13.5" customHeight="1" thickBot="1" x14ac:dyDescent="0.25">
      <c r="A48" s="13" t="s">
        <v>7</v>
      </c>
      <c r="B48" s="57">
        <f>(B45-B46-B47)</f>
        <v>32800</v>
      </c>
      <c r="C48" s="57">
        <f>(C45-C46-C47)</f>
        <v>79400</v>
      </c>
      <c r="D48" s="58">
        <f>(D45-D46-D47)</f>
        <v>79400</v>
      </c>
      <c r="E48" s="55">
        <f t="shared" si="4"/>
        <v>191600</v>
      </c>
    </row>
    <row r="49" spans="1:5" x14ac:dyDescent="0.2">
      <c r="A49" s="21"/>
      <c r="B49" s="21"/>
      <c r="C49" s="21"/>
      <c r="D49" s="21"/>
      <c r="E49" s="21"/>
    </row>
    <row r="50" spans="1:5" x14ac:dyDescent="0.2">
      <c r="A50" s="22"/>
      <c r="B50" s="21"/>
      <c r="C50" s="21"/>
      <c r="D50" s="21"/>
      <c r="E50" s="21"/>
    </row>
  </sheetData>
  <sheetProtection selectLockedCells="1"/>
  <mergeCells count="13">
    <mergeCell ref="A42:E42"/>
    <mergeCell ref="A27:E27"/>
    <mergeCell ref="A29:E29"/>
    <mergeCell ref="A31:E31"/>
    <mergeCell ref="A32:E32"/>
    <mergeCell ref="A38:E38"/>
    <mergeCell ref="A40:E40"/>
    <mergeCell ref="A25:E25"/>
    <mergeCell ref="B2:E2"/>
    <mergeCell ref="A12:C12"/>
    <mergeCell ref="A16:E16"/>
    <mergeCell ref="A18:E18"/>
    <mergeCell ref="A19:E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8" zoomScale="90" zoomScaleNormal="90" workbookViewId="0">
      <selection activeCell="A40" sqref="A40:E40"/>
    </sheetView>
  </sheetViews>
  <sheetFormatPr defaultColWidth="8.85546875" defaultRowHeight="12.75" x14ac:dyDescent="0.2"/>
  <cols>
    <col min="1" max="1" width="35.42578125" customWidth="1"/>
    <col min="2" max="5" width="12.7109375" customWidth="1"/>
  </cols>
  <sheetData>
    <row r="1" spans="1:6" ht="1.35" customHeight="1" x14ac:dyDescent="0.2"/>
    <row r="2" spans="1:6" ht="14.45" customHeight="1" x14ac:dyDescent="0.2">
      <c r="B2" s="67" t="s">
        <v>9</v>
      </c>
      <c r="C2" s="67"/>
      <c r="D2" s="67"/>
      <c r="E2" s="67"/>
    </row>
    <row r="3" spans="1:6" ht="11.45" customHeight="1" x14ac:dyDescent="0.2">
      <c r="C3" s="37" t="s">
        <v>39</v>
      </c>
      <c r="D3" s="39"/>
    </row>
    <row r="4" spans="1:6" x14ac:dyDescent="0.2">
      <c r="C4" s="29"/>
      <c r="D4" s="29"/>
      <c r="E4" s="29"/>
      <c r="F4" s="30"/>
    </row>
    <row r="5" spans="1:6" ht="12.75" customHeight="1" x14ac:dyDescent="0.2">
      <c r="C5" s="29"/>
      <c r="D5" s="29"/>
      <c r="E5" s="29"/>
      <c r="F5" s="30"/>
    </row>
    <row r="6" spans="1:6" ht="12.75" customHeight="1" x14ac:dyDescent="0.2">
      <c r="C6" s="29"/>
      <c r="D6" s="29"/>
      <c r="E6" s="29"/>
      <c r="F6" s="30"/>
    </row>
    <row r="7" spans="1:6" ht="12.75" customHeight="1" x14ac:dyDescent="0.2">
      <c r="A7" s="1" t="s">
        <v>0</v>
      </c>
      <c r="B7" s="2"/>
      <c r="C7" s="2"/>
      <c r="D7" s="2"/>
      <c r="E7" s="2"/>
    </row>
    <row r="8" spans="1:6" ht="12.75" customHeight="1" x14ac:dyDescent="0.2">
      <c r="A8" s="3" t="s">
        <v>47</v>
      </c>
      <c r="B8" s="4"/>
      <c r="C8" s="5"/>
      <c r="D8" s="5"/>
      <c r="E8" s="6"/>
    </row>
    <row r="9" spans="1:6" ht="12.75" customHeight="1" x14ac:dyDescent="0.2">
      <c r="A9" s="41"/>
      <c r="B9" s="28"/>
      <c r="C9" s="23"/>
      <c r="D9" s="23"/>
      <c r="E9" s="24"/>
    </row>
    <row r="10" spans="1:6" ht="12.75" customHeight="1" x14ac:dyDescent="0.2">
      <c r="A10" s="7" t="s">
        <v>8</v>
      </c>
      <c r="B10" s="8"/>
      <c r="C10" s="9"/>
      <c r="D10" s="9"/>
      <c r="E10" s="10"/>
    </row>
    <row r="11" spans="1:6" ht="12.75" customHeight="1" x14ac:dyDescent="0.2">
      <c r="A11" s="40"/>
      <c r="B11" s="27"/>
      <c r="C11" s="25"/>
      <c r="D11" s="25"/>
      <c r="E11" s="26"/>
    </row>
    <row r="12" spans="1:6" ht="26.45" customHeight="1" x14ac:dyDescent="0.2">
      <c r="A12" s="68" t="s">
        <v>1</v>
      </c>
      <c r="B12" s="68"/>
      <c r="C12" s="68"/>
      <c r="D12" s="2"/>
      <c r="E12" s="2"/>
    </row>
    <row r="13" spans="1:6" x14ac:dyDescent="0.2">
      <c r="A13" s="11"/>
      <c r="B13" s="2"/>
      <c r="C13" s="2"/>
      <c r="D13" s="2"/>
      <c r="E13" s="11"/>
    </row>
    <row r="14" spans="1:6" x14ac:dyDescent="0.2">
      <c r="A14" s="38"/>
      <c r="B14" s="42" t="s">
        <v>37</v>
      </c>
      <c r="C14" s="42" t="s">
        <v>2</v>
      </c>
      <c r="D14" s="42" t="s">
        <v>2</v>
      </c>
      <c r="E14" s="12" t="s">
        <v>3</v>
      </c>
    </row>
    <row r="15" spans="1:6" x14ac:dyDescent="0.2">
      <c r="A15" s="36" t="s">
        <v>35</v>
      </c>
      <c r="B15" s="43">
        <f>(4000*4*1.3)</f>
        <v>20800</v>
      </c>
      <c r="C15" s="43">
        <f>12*4000*1.3</f>
        <v>62400</v>
      </c>
      <c r="D15" s="43">
        <f>12*4000*1.3</f>
        <v>62400</v>
      </c>
      <c r="E15" s="48">
        <f>SUM(B15:D15)</f>
        <v>145600</v>
      </c>
    </row>
    <row r="16" spans="1:6" x14ac:dyDescent="0.2">
      <c r="A16" s="70"/>
      <c r="B16" s="70"/>
      <c r="C16" s="70"/>
      <c r="D16" s="70"/>
      <c r="E16" s="70"/>
    </row>
    <row r="17" spans="1:5" ht="13.5" customHeight="1" x14ac:dyDescent="0.2">
      <c r="A17" s="36" t="s">
        <v>10</v>
      </c>
      <c r="B17" s="44"/>
      <c r="C17" s="44"/>
      <c r="D17" s="44"/>
      <c r="E17" s="48">
        <f>SUM(B17:D17)</f>
        <v>0</v>
      </c>
    </row>
    <row r="18" spans="1:5" ht="13.5" customHeight="1" x14ac:dyDescent="0.2">
      <c r="A18" s="71"/>
      <c r="B18" s="69"/>
      <c r="C18" s="69"/>
      <c r="D18" s="69"/>
      <c r="E18" s="72"/>
    </row>
    <row r="19" spans="1:5" ht="13.5" customHeight="1" x14ac:dyDescent="0.2">
      <c r="A19" s="73" t="s">
        <v>26</v>
      </c>
      <c r="B19" s="74"/>
      <c r="C19" s="74"/>
      <c r="D19" s="74"/>
      <c r="E19" s="75"/>
    </row>
    <row r="20" spans="1:5" ht="13.5" customHeight="1" x14ac:dyDescent="0.2">
      <c r="A20" s="16" t="s">
        <v>55</v>
      </c>
      <c r="B20" s="45">
        <v>7000</v>
      </c>
      <c r="C20" s="45">
        <v>7000</v>
      </c>
      <c r="D20" s="45">
        <v>7000</v>
      </c>
      <c r="E20" s="49">
        <f t="shared" ref="E20:E23" si="0">SUM(B20:D20)</f>
        <v>21000</v>
      </c>
    </row>
    <row r="21" spans="1:5" ht="13.5" customHeight="1" x14ac:dyDescent="0.2">
      <c r="A21" s="16" t="s">
        <v>12</v>
      </c>
      <c r="B21" s="45"/>
      <c r="C21" s="45"/>
      <c r="D21" s="45"/>
      <c r="E21" s="49">
        <f t="shared" si="0"/>
        <v>0</v>
      </c>
    </row>
    <row r="22" spans="1:5" ht="13.5" customHeight="1" x14ac:dyDescent="0.2">
      <c r="A22" s="14" t="s">
        <v>54</v>
      </c>
      <c r="B22" s="45">
        <v>2000</v>
      </c>
      <c r="C22" s="45">
        <v>2000</v>
      </c>
      <c r="D22" s="45">
        <v>2000</v>
      </c>
      <c r="E22" s="49">
        <f t="shared" si="0"/>
        <v>6000</v>
      </c>
    </row>
    <row r="23" spans="1:5" ht="13.5" customHeight="1" x14ac:dyDescent="0.2">
      <c r="A23" s="14" t="s">
        <v>52</v>
      </c>
      <c r="B23" s="45">
        <v>2000</v>
      </c>
      <c r="C23" s="45">
        <v>2000</v>
      </c>
      <c r="D23" s="45">
        <v>2000</v>
      </c>
      <c r="E23" s="49">
        <f t="shared" si="0"/>
        <v>6000</v>
      </c>
    </row>
    <row r="24" spans="1:5" x14ac:dyDescent="0.2">
      <c r="A24" s="15" t="s">
        <v>11</v>
      </c>
      <c r="B24" s="48">
        <f>SUM(B20:B23)</f>
        <v>11000</v>
      </c>
      <c r="C24" s="48">
        <f>SUM(C20:C23)</f>
        <v>11000</v>
      </c>
      <c r="D24" s="48">
        <f>SUM(D20:D23)</f>
        <v>11000</v>
      </c>
      <c r="E24" s="48">
        <f>SUM(B24:D24)</f>
        <v>33000</v>
      </c>
    </row>
    <row r="25" spans="1:5" x14ac:dyDescent="0.2">
      <c r="A25" s="64"/>
      <c r="B25" s="65"/>
      <c r="C25" s="65"/>
      <c r="D25" s="65"/>
      <c r="E25" s="66"/>
    </row>
    <row r="26" spans="1:5" x14ac:dyDescent="0.2">
      <c r="A26" s="36" t="s">
        <v>36</v>
      </c>
      <c r="B26" s="61">
        <v>1000</v>
      </c>
      <c r="C26" s="61">
        <v>1000</v>
      </c>
      <c r="D26" s="61">
        <v>1000</v>
      </c>
      <c r="E26" s="48">
        <f t="shared" ref="E26" si="1">SUM(B26:D26)</f>
        <v>3000</v>
      </c>
    </row>
    <row r="27" spans="1:5" x14ac:dyDescent="0.2">
      <c r="A27" s="64"/>
      <c r="B27" s="65"/>
      <c r="C27" s="65"/>
      <c r="D27" s="65"/>
      <c r="E27" s="66"/>
    </row>
    <row r="28" spans="1:5" ht="13.5" customHeight="1" x14ac:dyDescent="0.2">
      <c r="A28" s="13" t="s">
        <v>24</v>
      </c>
      <c r="B28" s="43"/>
      <c r="C28" s="43"/>
      <c r="D28" s="43"/>
      <c r="E28" s="48">
        <f>SUM(B28:D28)</f>
        <v>0</v>
      </c>
    </row>
    <row r="29" spans="1:5" ht="13.5" customHeight="1" x14ac:dyDescent="0.2">
      <c r="A29" s="79"/>
      <c r="B29" s="80"/>
      <c r="C29" s="80"/>
      <c r="D29" s="80"/>
      <c r="E29" s="81"/>
    </row>
    <row r="30" spans="1:5" ht="13.5" customHeight="1" x14ac:dyDescent="0.2">
      <c r="A30" s="13" t="s">
        <v>15</v>
      </c>
      <c r="B30" s="43">
        <f>4*500</f>
        <v>2000</v>
      </c>
      <c r="C30" s="43">
        <f>12*500</f>
        <v>6000</v>
      </c>
      <c r="D30" s="43">
        <f>12*500</f>
        <v>6000</v>
      </c>
      <c r="E30" s="48">
        <f>SUM(B30:D30)</f>
        <v>14000</v>
      </c>
    </row>
    <row r="31" spans="1:5" ht="13.5" customHeight="1" x14ac:dyDescent="0.2">
      <c r="A31" s="79"/>
      <c r="B31" s="80"/>
      <c r="C31" s="80"/>
      <c r="D31" s="80"/>
      <c r="E31" s="81"/>
    </row>
    <row r="32" spans="1:5" ht="13.5" customHeight="1" x14ac:dyDescent="0.2">
      <c r="A32" s="73" t="s">
        <v>27</v>
      </c>
      <c r="B32" s="74"/>
      <c r="C32" s="74"/>
      <c r="D32" s="74"/>
      <c r="E32" s="75"/>
    </row>
    <row r="33" spans="1:5" ht="13.5" customHeight="1" x14ac:dyDescent="0.2">
      <c r="A33" s="14" t="s">
        <v>14</v>
      </c>
      <c r="B33" s="45">
        <v>2000</v>
      </c>
      <c r="C33" s="45">
        <v>2000</v>
      </c>
      <c r="D33" s="45">
        <v>2000</v>
      </c>
      <c r="E33" s="49">
        <f>SUM(B33:D33)</f>
        <v>6000</v>
      </c>
    </row>
    <row r="34" spans="1:5" ht="13.5" customHeight="1" x14ac:dyDescent="0.2">
      <c r="A34" s="14" t="s">
        <v>25</v>
      </c>
      <c r="B34" s="45"/>
      <c r="C34" s="45"/>
      <c r="D34" s="45"/>
      <c r="E34" s="49">
        <f t="shared" ref="E34" si="2">SUM(B34:D34)</f>
        <v>0</v>
      </c>
    </row>
    <row r="35" spans="1:5" ht="13.5" customHeight="1" x14ac:dyDescent="0.2">
      <c r="A35" s="14" t="s">
        <v>5</v>
      </c>
      <c r="B35" s="45"/>
      <c r="C35" s="45"/>
      <c r="D35" s="45"/>
      <c r="E35" s="49">
        <f>SUM(B35:D35)</f>
        <v>0</v>
      </c>
    </row>
    <row r="36" spans="1:5" ht="13.5" customHeight="1" x14ac:dyDescent="0.2">
      <c r="A36" s="14" t="s">
        <v>17</v>
      </c>
      <c r="B36" s="45"/>
      <c r="C36" s="45"/>
      <c r="D36" s="45"/>
      <c r="E36" s="49">
        <f>SUM(B36:D36)</f>
        <v>0</v>
      </c>
    </row>
    <row r="37" spans="1:5" ht="13.5" customHeight="1" x14ac:dyDescent="0.2">
      <c r="A37" s="13" t="s">
        <v>16</v>
      </c>
      <c r="B37" s="48">
        <f>SUM(B33:B36)</f>
        <v>2000</v>
      </c>
      <c r="C37" s="48">
        <f>SUM(C33:C36)</f>
        <v>2000</v>
      </c>
      <c r="D37" s="48">
        <f>SUM(D33:D36)</f>
        <v>2000</v>
      </c>
      <c r="E37" s="48">
        <f>SUM(B37:D37)</f>
        <v>6000</v>
      </c>
    </row>
    <row r="38" spans="1:5" ht="13.5" customHeight="1" x14ac:dyDescent="0.2">
      <c r="A38" s="79"/>
      <c r="B38" s="80"/>
      <c r="C38" s="80"/>
      <c r="D38" s="80"/>
      <c r="E38" s="81"/>
    </row>
    <row r="39" spans="1:5" ht="12.75" customHeight="1" x14ac:dyDescent="0.2">
      <c r="A39" s="13" t="s">
        <v>18</v>
      </c>
      <c r="B39" s="43">
        <v>1000</v>
      </c>
      <c r="C39" s="43">
        <v>2000</v>
      </c>
      <c r="D39" s="43">
        <v>2000</v>
      </c>
      <c r="E39" s="48">
        <f>SUM(B39:D39)</f>
        <v>5000</v>
      </c>
    </row>
    <row r="40" spans="1:5" ht="13.5" customHeight="1" thickBot="1" x14ac:dyDescent="0.25">
      <c r="A40" s="82"/>
      <c r="B40" s="83"/>
      <c r="C40" s="83"/>
      <c r="D40" s="83"/>
      <c r="E40" s="84"/>
    </row>
    <row r="41" spans="1:5" ht="27" customHeight="1" thickTop="1" thickBot="1" x14ac:dyDescent="0.25">
      <c r="A41" s="17" t="s">
        <v>19</v>
      </c>
      <c r="B41" s="50">
        <f>SUM(B15,B17,B24,B26,B28,B30,B37,B39)</f>
        <v>37800</v>
      </c>
      <c r="C41" s="50">
        <f t="shared" ref="C41:D41" si="3">SUM(C15,C17,C24,C26,C28,C30,C37,C39)</f>
        <v>84400</v>
      </c>
      <c r="D41" s="50">
        <f t="shared" si="3"/>
        <v>84400</v>
      </c>
      <c r="E41" s="50">
        <f>SUM(B41:D41)</f>
        <v>206600</v>
      </c>
    </row>
    <row r="42" spans="1:5" s="31" customFormat="1" ht="13.5" thickTop="1" x14ac:dyDescent="0.2">
      <c r="A42" s="76"/>
      <c r="B42" s="77"/>
      <c r="C42" s="77"/>
      <c r="D42" s="77"/>
      <c r="E42" s="78"/>
    </row>
    <row r="43" spans="1:5" ht="13.5" customHeight="1" x14ac:dyDescent="0.2">
      <c r="A43" s="13" t="s">
        <v>20</v>
      </c>
      <c r="B43" s="45"/>
      <c r="C43" s="45"/>
      <c r="D43" s="45"/>
      <c r="E43" s="51">
        <f t="shared" ref="E43:E48" si="4">SUM(B43:D43)</f>
        <v>0</v>
      </c>
    </row>
    <row r="44" spans="1:5" ht="13.5" customHeight="1" thickBot="1" x14ac:dyDescent="0.25">
      <c r="A44" s="18" t="s">
        <v>21</v>
      </c>
      <c r="B44" s="46"/>
      <c r="C44" s="46"/>
      <c r="D44" s="46"/>
      <c r="E44" s="52">
        <f t="shared" si="4"/>
        <v>0</v>
      </c>
    </row>
    <row r="45" spans="1:5" ht="27" customHeight="1" thickTop="1" thickBot="1" x14ac:dyDescent="0.25">
      <c r="A45" s="19" t="s">
        <v>6</v>
      </c>
      <c r="B45" s="56">
        <f>(B41-B43-B44)</f>
        <v>37800</v>
      </c>
      <c r="C45" s="56">
        <f t="shared" ref="C45:D45" si="5">(C41-C43-C44)</f>
        <v>84400</v>
      </c>
      <c r="D45" s="56">
        <f t="shared" si="5"/>
        <v>84400</v>
      </c>
      <c r="E45" s="53">
        <f t="shared" si="4"/>
        <v>206600</v>
      </c>
    </row>
    <row r="46" spans="1:5" ht="13.5" customHeight="1" thickTop="1" x14ac:dyDescent="0.2">
      <c r="A46" s="20" t="s">
        <v>22</v>
      </c>
      <c r="B46" s="47">
        <f>B45*0.2</f>
        <v>7560</v>
      </c>
      <c r="C46" s="47">
        <f>C45*0.2</f>
        <v>16880</v>
      </c>
      <c r="D46" s="47">
        <f>D45*0.2</f>
        <v>16880</v>
      </c>
      <c r="E46" s="54">
        <f t="shared" si="4"/>
        <v>41320</v>
      </c>
    </row>
    <row r="47" spans="1:5" ht="24.6" customHeight="1" thickBot="1" x14ac:dyDescent="0.25">
      <c r="A47" s="13" t="s">
        <v>23</v>
      </c>
      <c r="B47" s="45"/>
      <c r="C47" s="45"/>
      <c r="D47" s="45"/>
      <c r="E47" s="52">
        <f t="shared" si="4"/>
        <v>0</v>
      </c>
    </row>
    <row r="48" spans="1:5" ht="13.5" customHeight="1" thickBot="1" x14ac:dyDescent="0.25">
      <c r="A48" s="13" t="s">
        <v>7</v>
      </c>
      <c r="B48" s="57">
        <f>(B45-B46-B47)</f>
        <v>30240</v>
      </c>
      <c r="C48" s="57">
        <f>(C45-C46-C47)</f>
        <v>67520</v>
      </c>
      <c r="D48" s="58">
        <f>(D45-D46-D47)</f>
        <v>67520</v>
      </c>
      <c r="E48" s="55">
        <f t="shared" si="4"/>
        <v>165280</v>
      </c>
    </row>
    <row r="49" spans="1:5" x14ac:dyDescent="0.2">
      <c r="A49" s="21"/>
      <c r="B49" s="21"/>
      <c r="C49" s="21"/>
      <c r="D49" s="21"/>
      <c r="E49" s="21"/>
    </row>
    <row r="50" spans="1:5" x14ac:dyDescent="0.2">
      <c r="A50" s="22"/>
      <c r="B50" s="21"/>
      <c r="C50" s="21"/>
      <c r="D50" s="21"/>
      <c r="E50" s="21"/>
    </row>
  </sheetData>
  <sheetProtection selectLockedCells="1"/>
  <mergeCells count="13">
    <mergeCell ref="A25:E25"/>
    <mergeCell ref="B2:E2"/>
    <mergeCell ref="A12:C12"/>
    <mergeCell ref="A16:E16"/>
    <mergeCell ref="A18:E18"/>
    <mergeCell ref="A19:E19"/>
    <mergeCell ref="A42:E42"/>
    <mergeCell ref="A27:E27"/>
    <mergeCell ref="A29:E29"/>
    <mergeCell ref="A31:E31"/>
    <mergeCell ref="A32:E32"/>
    <mergeCell ref="A38:E38"/>
    <mergeCell ref="A40:E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92" zoomScaleNormal="90" workbookViewId="0">
      <selection activeCell="A9" sqref="A9"/>
    </sheetView>
  </sheetViews>
  <sheetFormatPr defaultColWidth="8.85546875" defaultRowHeight="12.75" x14ac:dyDescent="0.2"/>
  <cols>
    <col min="1" max="1" width="35.42578125" customWidth="1"/>
    <col min="2" max="5" width="12.7109375" customWidth="1"/>
  </cols>
  <sheetData>
    <row r="1" spans="1:6" ht="1.35" customHeight="1" x14ac:dyDescent="0.2"/>
    <row r="2" spans="1:6" ht="14.45" customHeight="1" x14ac:dyDescent="0.2">
      <c r="B2" s="67" t="s">
        <v>9</v>
      </c>
      <c r="C2" s="67"/>
      <c r="D2" s="67"/>
      <c r="E2" s="67"/>
    </row>
    <row r="3" spans="1:6" ht="11.45" customHeight="1" x14ac:dyDescent="0.2">
      <c r="C3" s="37" t="s">
        <v>39</v>
      </c>
      <c r="D3" s="39"/>
    </row>
    <row r="4" spans="1:6" x14ac:dyDescent="0.2">
      <c r="C4" s="29"/>
      <c r="D4" s="29"/>
      <c r="E4" s="29"/>
      <c r="F4" s="30"/>
    </row>
    <row r="5" spans="1:6" ht="12.75" customHeight="1" x14ac:dyDescent="0.2">
      <c r="C5" s="29"/>
      <c r="D5" s="29"/>
      <c r="E5" s="29"/>
      <c r="F5" s="30"/>
    </row>
    <row r="6" spans="1:6" ht="12.75" customHeight="1" x14ac:dyDescent="0.2">
      <c r="C6" s="29"/>
      <c r="D6" s="29"/>
      <c r="E6" s="29"/>
      <c r="F6" s="30"/>
    </row>
    <row r="7" spans="1:6" ht="12.75" customHeight="1" x14ac:dyDescent="0.2">
      <c r="A7" s="1" t="s">
        <v>0</v>
      </c>
      <c r="B7" s="2"/>
      <c r="C7" s="2"/>
      <c r="D7" s="2"/>
      <c r="E7" s="2"/>
    </row>
    <row r="8" spans="1:6" ht="12.75" customHeight="1" x14ac:dyDescent="0.2">
      <c r="A8" s="3" t="s">
        <v>56</v>
      </c>
      <c r="B8" s="4"/>
      <c r="C8" s="5"/>
      <c r="D8" s="5"/>
      <c r="E8" s="6"/>
    </row>
    <row r="9" spans="1:6" ht="12.75" customHeight="1" x14ac:dyDescent="0.2">
      <c r="A9" s="41"/>
      <c r="B9" s="28"/>
      <c r="C9" s="23"/>
      <c r="D9" s="23"/>
      <c r="E9" s="24"/>
    </row>
    <row r="10" spans="1:6" ht="12.75" customHeight="1" x14ac:dyDescent="0.2">
      <c r="A10" s="7" t="s">
        <v>8</v>
      </c>
      <c r="B10" s="8"/>
      <c r="C10" s="9"/>
      <c r="D10" s="9"/>
      <c r="E10" s="10"/>
    </row>
    <row r="11" spans="1:6" ht="12.75" customHeight="1" x14ac:dyDescent="0.2">
      <c r="A11" s="40"/>
      <c r="B11" s="27"/>
      <c r="C11" s="25"/>
      <c r="D11" s="25"/>
      <c r="E11" s="26"/>
    </row>
    <row r="12" spans="1:6" ht="26.45" customHeight="1" x14ac:dyDescent="0.2">
      <c r="A12" s="68" t="s">
        <v>1</v>
      </c>
      <c r="B12" s="68"/>
      <c r="C12" s="68"/>
      <c r="D12" s="2"/>
      <c r="E12" s="2"/>
    </row>
    <row r="13" spans="1:6" x14ac:dyDescent="0.2">
      <c r="A13" s="11"/>
      <c r="B13" s="2"/>
      <c r="C13" s="2"/>
      <c r="D13" s="2"/>
      <c r="E13" s="11"/>
    </row>
    <row r="14" spans="1:6" x14ac:dyDescent="0.2">
      <c r="A14" s="38"/>
      <c r="B14" s="42" t="s">
        <v>37</v>
      </c>
      <c r="C14" s="42" t="s">
        <v>2</v>
      </c>
      <c r="D14" s="42" t="s">
        <v>2</v>
      </c>
      <c r="E14" s="12" t="s">
        <v>3</v>
      </c>
    </row>
    <row r="15" spans="1:6" x14ac:dyDescent="0.2">
      <c r="A15" s="36" t="s">
        <v>35</v>
      </c>
      <c r="B15" s="43">
        <f>(4*4000*1.3*0.2)+(4*3500*1.3)</f>
        <v>22360</v>
      </c>
      <c r="C15" s="43">
        <f>(12*4000*1.3*0.2)+(12*3500*1.3)</f>
        <v>67080</v>
      </c>
      <c r="D15" s="43">
        <f>(12*4000*1.3*0.2)+(12*3500*1.3)</f>
        <v>67080</v>
      </c>
      <c r="E15" s="48">
        <f>SUM(B15:D15)</f>
        <v>156520</v>
      </c>
    </row>
    <row r="16" spans="1:6" x14ac:dyDescent="0.2">
      <c r="A16" s="70"/>
      <c r="B16" s="70"/>
      <c r="C16" s="70"/>
      <c r="D16" s="70"/>
      <c r="E16" s="70"/>
    </row>
    <row r="17" spans="1:5" ht="13.5" customHeight="1" x14ac:dyDescent="0.2">
      <c r="A17" s="36" t="s">
        <v>10</v>
      </c>
      <c r="B17" s="44"/>
      <c r="C17" s="44"/>
      <c r="D17" s="44"/>
      <c r="E17" s="48">
        <f>SUM(B17:D17)</f>
        <v>0</v>
      </c>
    </row>
    <row r="18" spans="1:5" ht="13.5" customHeight="1" x14ac:dyDescent="0.2">
      <c r="A18" s="71"/>
      <c r="B18" s="69"/>
      <c r="C18" s="69"/>
      <c r="D18" s="69"/>
      <c r="E18" s="72"/>
    </row>
    <row r="19" spans="1:5" ht="13.5" customHeight="1" x14ac:dyDescent="0.2">
      <c r="A19" s="73" t="s">
        <v>26</v>
      </c>
      <c r="B19" s="74"/>
      <c r="C19" s="74"/>
      <c r="D19" s="74"/>
      <c r="E19" s="75"/>
    </row>
    <row r="20" spans="1:5" ht="13.5" customHeight="1" x14ac:dyDescent="0.2">
      <c r="A20" s="16" t="s">
        <v>13</v>
      </c>
      <c r="B20" s="45"/>
      <c r="C20" s="45"/>
      <c r="D20" s="45"/>
      <c r="E20" s="49">
        <f t="shared" ref="E20:E23" si="0">SUM(B20:D20)</f>
        <v>0</v>
      </c>
    </row>
    <row r="21" spans="1:5" ht="13.5" customHeight="1" x14ac:dyDescent="0.2">
      <c r="A21" s="16" t="s">
        <v>12</v>
      </c>
      <c r="B21" s="45"/>
      <c r="C21" s="45"/>
      <c r="D21" s="45"/>
      <c r="E21" s="49">
        <f t="shared" si="0"/>
        <v>0</v>
      </c>
    </row>
    <row r="22" spans="1:5" ht="13.5" customHeight="1" x14ac:dyDescent="0.2">
      <c r="A22" s="14" t="s">
        <v>40</v>
      </c>
      <c r="B22" s="45"/>
      <c r="C22" s="45"/>
      <c r="D22" s="45"/>
      <c r="E22" s="49">
        <f t="shared" si="0"/>
        <v>0</v>
      </c>
    </row>
    <row r="23" spans="1:5" ht="13.5" customHeight="1" x14ac:dyDescent="0.2">
      <c r="A23" s="14" t="s">
        <v>4</v>
      </c>
      <c r="B23" s="45"/>
      <c r="C23" s="45"/>
      <c r="D23" s="45"/>
      <c r="E23" s="49">
        <f t="shared" si="0"/>
        <v>0</v>
      </c>
    </row>
    <row r="24" spans="1:5" x14ac:dyDescent="0.2">
      <c r="A24" s="15" t="s">
        <v>11</v>
      </c>
      <c r="B24" s="48">
        <f>SUM(B20:B23)</f>
        <v>0</v>
      </c>
      <c r="C24" s="48">
        <f>SUM(C20:C23)</f>
        <v>0</v>
      </c>
      <c r="D24" s="48">
        <f>SUM(D20:D23)</f>
        <v>0</v>
      </c>
      <c r="E24" s="48">
        <f>SUM(B24:D24)</f>
        <v>0</v>
      </c>
    </row>
    <row r="25" spans="1:5" x14ac:dyDescent="0.2">
      <c r="A25" s="64"/>
      <c r="B25" s="65"/>
      <c r="C25" s="65"/>
      <c r="D25" s="65"/>
      <c r="E25" s="66"/>
    </row>
    <row r="26" spans="1:5" x14ac:dyDescent="0.2">
      <c r="A26" s="36" t="s">
        <v>36</v>
      </c>
      <c r="B26" s="61">
        <v>1000</v>
      </c>
      <c r="C26" s="61">
        <v>1000</v>
      </c>
      <c r="D26" s="61">
        <v>1000</v>
      </c>
      <c r="E26" s="48">
        <f t="shared" ref="E26" si="1">SUM(B26:D26)</f>
        <v>3000</v>
      </c>
    </row>
    <row r="27" spans="1:5" x14ac:dyDescent="0.2">
      <c r="A27" s="64"/>
      <c r="B27" s="65"/>
      <c r="C27" s="65"/>
      <c r="D27" s="65"/>
      <c r="E27" s="66"/>
    </row>
    <row r="28" spans="1:5" ht="13.5" customHeight="1" x14ac:dyDescent="0.2">
      <c r="A28" s="13" t="s">
        <v>24</v>
      </c>
      <c r="B28" s="43"/>
      <c r="C28" s="43"/>
      <c r="D28" s="43"/>
      <c r="E28" s="48">
        <f>SUM(B28:D28)</f>
        <v>0</v>
      </c>
    </row>
    <row r="29" spans="1:5" ht="13.5" customHeight="1" x14ac:dyDescent="0.2">
      <c r="A29" s="79"/>
      <c r="B29" s="80"/>
      <c r="C29" s="80"/>
      <c r="D29" s="80"/>
      <c r="E29" s="81"/>
    </row>
    <row r="30" spans="1:5" ht="13.5" customHeight="1" x14ac:dyDescent="0.2">
      <c r="A30" s="13" t="s">
        <v>15</v>
      </c>
      <c r="B30" s="43">
        <f>4*500</f>
        <v>2000</v>
      </c>
      <c r="C30" s="43">
        <f>12*500</f>
        <v>6000</v>
      </c>
      <c r="D30" s="43">
        <f>12*500</f>
        <v>6000</v>
      </c>
      <c r="E30" s="48">
        <f>SUM(B30:D30)</f>
        <v>14000</v>
      </c>
    </row>
    <row r="31" spans="1:5" ht="13.5" customHeight="1" x14ac:dyDescent="0.2">
      <c r="A31" s="79"/>
      <c r="B31" s="80"/>
      <c r="C31" s="80"/>
      <c r="D31" s="80"/>
      <c r="E31" s="81"/>
    </row>
    <row r="32" spans="1:5" ht="13.5" customHeight="1" x14ac:dyDescent="0.2">
      <c r="A32" s="73" t="s">
        <v>27</v>
      </c>
      <c r="B32" s="74"/>
      <c r="C32" s="74"/>
      <c r="D32" s="74"/>
      <c r="E32" s="75"/>
    </row>
    <row r="33" spans="1:5" ht="13.5" customHeight="1" x14ac:dyDescent="0.2">
      <c r="A33" s="14" t="s">
        <v>14</v>
      </c>
      <c r="B33" s="45"/>
      <c r="C33" s="45"/>
      <c r="D33" s="45"/>
      <c r="E33" s="49">
        <f>SUM(B33:D33)</f>
        <v>0</v>
      </c>
    </row>
    <row r="34" spans="1:5" ht="13.5" customHeight="1" x14ac:dyDescent="0.2">
      <c r="A34" s="14" t="s">
        <v>25</v>
      </c>
      <c r="B34" s="45"/>
      <c r="C34" s="45"/>
      <c r="D34" s="45"/>
      <c r="E34" s="49">
        <f t="shared" ref="E34" si="2">SUM(B34:D34)</f>
        <v>0</v>
      </c>
    </row>
    <row r="35" spans="1:5" ht="13.5" customHeight="1" x14ac:dyDescent="0.2">
      <c r="A35" s="14" t="s">
        <v>5</v>
      </c>
      <c r="B35" s="45"/>
      <c r="C35" s="45"/>
      <c r="D35" s="45"/>
      <c r="E35" s="49">
        <f>SUM(B35:D35)</f>
        <v>0</v>
      </c>
    </row>
    <row r="36" spans="1:5" ht="13.5" customHeight="1" x14ac:dyDescent="0.2">
      <c r="A36" s="14" t="s">
        <v>17</v>
      </c>
      <c r="B36" s="45"/>
      <c r="C36" s="45"/>
      <c r="D36" s="45"/>
      <c r="E36" s="49">
        <f>SUM(B36:D36)</f>
        <v>0</v>
      </c>
    </row>
    <row r="37" spans="1:5" ht="13.5" customHeight="1" x14ac:dyDescent="0.2">
      <c r="A37" s="13" t="s">
        <v>16</v>
      </c>
      <c r="B37" s="48">
        <f>SUM(B33:B36)</f>
        <v>0</v>
      </c>
      <c r="C37" s="48">
        <f>SUM(C33:C36)</f>
        <v>0</v>
      </c>
      <c r="D37" s="48">
        <f>SUM(D33:D36)</f>
        <v>0</v>
      </c>
      <c r="E37" s="48">
        <f>SUM(B37:D37)</f>
        <v>0</v>
      </c>
    </row>
    <row r="38" spans="1:5" ht="13.5" customHeight="1" x14ac:dyDescent="0.2">
      <c r="A38" s="79"/>
      <c r="B38" s="80"/>
      <c r="C38" s="80"/>
      <c r="D38" s="80"/>
      <c r="E38" s="81"/>
    </row>
    <row r="39" spans="1:5" ht="12.75" customHeight="1" x14ac:dyDescent="0.2">
      <c r="A39" s="13" t="s">
        <v>18</v>
      </c>
      <c r="B39" s="43">
        <v>1000</v>
      </c>
      <c r="C39" s="43">
        <v>1000</v>
      </c>
      <c r="D39" s="43">
        <v>1000</v>
      </c>
      <c r="E39" s="48">
        <f>SUM(B39:D39)</f>
        <v>3000</v>
      </c>
    </row>
    <row r="40" spans="1:5" ht="13.5" customHeight="1" thickBot="1" x14ac:dyDescent="0.25">
      <c r="A40" s="82"/>
      <c r="B40" s="83"/>
      <c r="C40" s="83"/>
      <c r="D40" s="83"/>
      <c r="E40" s="84"/>
    </row>
    <row r="41" spans="1:5" ht="27" customHeight="1" thickTop="1" thickBot="1" x14ac:dyDescent="0.25">
      <c r="A41" s="17" t="s">
        <v>19</v>
      </c>
      <c r="B41" s="50">
        <f>SUM(B15,B17,B24,B26,B28,B30,B37,B39)</f>
        <v>26360</v>
      </c>
      <c r="C41" s="50">
        <f t="shared" ref="C41:D41" si="3">SUM(C15,C17,C24,C26,C28,C30,C37,C39)</f>
        <v>75080</v>
      </c>
      <c r="D41" s="50">
        <f t="shared" si="3"/>
        <v>75080</v>
      </c>
      <c r="E41" s="50">
        <f>SUM(B41:D41)</f>
        <v>176520</v>
      </c>
    </row>
    <row r="42" spans="1:5" s="31" customFormat="1" ht="13.5" thickTop="1" x14ac:dyDescent="0.2">
      <c r="A42" s="76"/>
      <c r="B42" s="77"/>
      <c r="C42" s="77"/>
      <c r="D42" s="77"/>
      <c r="E42" s="78"/>
    </row>
    <row r="43" spans="1:5" ht="13.5" customHeight="1" x14ac:dyDescent="0.2">
      <c r="A43" s="13" t="s">
        <v>20</v>
      </c>
      <c r="B43" s="45"/>
      <c r="C43" s="45"/>
      <c r="D43" s="45"/>
      <c r="E43" s="51">
        <f t="shared" ref="E43:E48" si="4">SUM(B43:D43)</f>
        <v>0</v>
      </c>
    </row>
    <row r="44" spans="1:5" ht="13.5" customHeight="1" thickBot="1" x14ac:dyDescent="0.25">
      <c r="A44" s="18" t="s">
        <v>21</v>
      </c>
      <c r="B44" s="46"/>
      <c r="C44" s="46"/>
      <c r="D44" s="46"/>
      <c r="E44" s="52">
        <f t="shared" si="4"/>
        <v>0</v>
      </c>
    </row>
    <row r="45" spans="1:5" ht="27" customHeight="1" thickTop="1" thickBot="1" x14ac:dyDescent="0.25">
      <c r="A45" s="19" t="s">
        <v>6</v>
      </c>
      <c r="B45" s="56">
        <f>(B41-B43-B44)</f>
        <v>26360</v>
      </c>
      <c r="C45" s="56">
        <f t="shared" ref="C45:D45" si="5">(C41-C43-C44)</f>
        <v>75080</v>
      </c>
      <c r="D45" s="56">
        <f t="shared" si="5"/>
        <v>75080</v>
      </c>
      <c r="E45" s="53">
        <f t="shared" si="4"/>
        <v>176520</v>
      </c>
    </row>
    <row r="46" spans="1:5" ht="13.5" customHeight="1" thickTop="1" x14ac:dyDescent="0.2">
      <c r="A46" s="20" t="s">
        <v>22</v>
      </c>
      <c r="B46" s="47">
        <f>(4*4000*1.3*0.2)+(4*3500*1.3*0.2)+(0.2*(B26+B30+B39))</f>
        <v>8600</v>
      </c>
      <c r="C46" s="47">
        <f>(12*4000*1.3*0.2)+(12*3500*1.3*0.2)+(0.2*(B26+B30+B39))</f>
        <v>24200</v>
      </c>
      <c r="D46" s="47">
        <f>(12*4000*1.3*0.2)+(12*3500*1.3*0.2)+(0.2*(B26+B30+B39))</f>
        <v>24200</v>
      </c>
      <c r="E46" s="54">
        <f t="shared" si="4"/>
        <v>57000</v>
      </c>
    </row>
    <row r="47" spans="1:5" ht="24.6" customHeight="1" thickBot="1" x14ac:dyDescent="0.25">
      <c r="A47" s="13" t="s">
        <v>23</v>
      </c>
      <c r="B47" s="45"/>
      <c r="C47" s="45"/>
      <c r="D47" s="45"/>
      <c r="E47" s="52">
        <f t="shared" si="4"/>
        <v>0</v>
      </c>
    </row>
    <row r="48" spans="1:5" ht="13.5" customHeight="1" thickBot="1" x14ac:dyDescent="0.25">
      <c r="A48" s="13" t="s">
        <v>7</v>
      </c>
      <c r="B48" s="57">
        <f>(B45-B46-B47)</f>
        <v>17760</v>
      </c>
      <c r="C48" s="57">
        <f>(C45-C46-C47)</f>
        <v>50880</v>
      </c>
      <c r="D48" s="58">
        <f>(D45-D46-D47)</f>
        <v>50880</v>
      </c>
      <c r="E48" s="55">
        <f t="shared" si="4"/>
        <v>119520</v>
      </c>
    </row>
    <row r="49" spans="1:5" x14ac:dyDescent="0.2">
      <c r="A49" s="21"/>
      <c r="B49" s="21"/>
      <c r="C49" s="21"/>
      <c r="D49" s="21"/>
      <c r="E49" s="21"/>
    </row>
    <row r="50" spans="1:5" x14ac:dyDescent="0.2">
      <c r="A50" s="22"/>
      <c r="B50" s="21">
        <f>B46/B45</f>
        <v>0.32625189681335359</v>
      </c>
      <c r="C50" s="21">
        <f>C46/C45</f>
        <v>0.32232285562067131</v>
      </c>
      <c r="D50" s="21">
        <f>D46/D45</f>
        <v>0.32232285562067131</v>
      </c>
      <c r="E50" s="21"/>
    </row>
  </sheetData>
  <sheetProtection selectLockedCells="1"/>
  <mergeCells count="13">
    <mergeCell ref="A25:E25"/>
    <mergeCell ref="B2:E2"/>
    <mergeCell ref="A12:C12"/>
    <mergeCell ref="A16:E16"/>
    <mergeCell ref="A18:E18"/>
    <mergeCell ref="A19:E19"/>
    <mergeCell ref="A42:E42"/>
    <mergeCell ref="A27:E27"/>
    <mergeCell ref="A29:E29"/>
    <mergeCell ref="A31:E31"/>
    <mergeCell ref="A32:E32"/>
    <mergeCell ref="A38:E38"/>
    <mergeCell ref="A40:E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5" zoomScale="92" zoomScaleNormal="90" workbookViewId="0">
      <selection activeCell="A9" sqref="A9"/>
    </sheetView>
  </sheetViews>
  <sheetFormatPr defaultColWidth="8.85546875" defaultRowHeight="12.75" x14ac:dyDescent="0.2"/>
  <cols>
    <col min="1" max="1" width="35.42578125" customWidth="1"/>
    <col min="2" max="5" width="12.7109375" customWidth="1"/>
  </cols>
  <sheetData>
    <row r="1" spans="1:6" ht="1.35" customHeight="1" x14ac:dyDescent="0.2"/>
    <row r="2" spans="1:6" ht="14.45" customHeight="1" x14ac:dyDescent="0.2">
      <c r="B2" s="67" t="s">
        <v>9</v>
      </c>
      <c r="C2" s="67"/>
      <c r="D2" s="67"/>
      <c r="E2" s="67"/>
    </row>
    <row r="3" spans="1:6" ht="11.45" customHeight="1" x14ac:dyDescent="0.2">
      <c r="C3" s="37" t="s">
        <v>39</v>
      </c>
      <c r="D3" s="39"/>
    </row>
    <row r="4" spans="1:6" x14ac:dyDescent="0.2">
      <c r="C4" s="29"/>
      <c r="D4" s="29"/>
      <c r="E4" s="29"/>
      <c r="F4" s="30"/>
    </row>
    <row r="5" spans="1:6" ht="12.75" customHeight="1" x14ac:dyDescent="0.2">
      <c r="C5" s="29"/>
      <c r="D5" s="29"/>
      <c r="E5" s="29"/>
      <c r="F5" s="30"/>
    </row>
    <row r="6" spans="1:6" ht="12.75" customHeight="1" x14ac:dyDescent="0.2">
      <c r="C6" s="29"/>
      <c r="D6" s="29"/>
      <c r="E6" s="29"/>
      <c r="F6" s="30"/>
    </row>
    <row r="7" spans="1:6" ht="12.75" customHeight="1" x14ac:dyDescent="0.2">
      <c r="A7" s="1" t="s">
        <v>0</v>
      </c>
      <c r="B7" s="2"/>
      <c r="C7" s="2"/>
      <c r="D7" s="2"/>
      <c r="E7" s="2"/>
    </row>
    <row r="8" spans="1:6" ht="12.75" customHeight="1" x14ac:dyDescent="0.2">
      <c r="A8" s="3" t="s">
        <v>57</v>
      </c>
      <c r="B8" s="4"/>
      <c r="C8" s="5"/>
      <c r="D8" s="5"/>
      <c r="E8" s="6"/>
    </row>
    <row r="9" spans="1:6" ht="12.75" customHeight="1" x14ac:dyDescent="0.2">
      <c r="A9" s="41"/>
      <c r="B9" s="28"/>
      <c r="C9" s="23"/>
      <c r="D9" s="23"/>
      <c r="E9" s="24"/>
    </row>
    <row r="10" spans="1:6" ht="12.75" customHeight="1" x14ac:dyDescent="0.2">
      <c r="A10" s="7" t="s">
        <v>8</v>
      </c>
      <c r="B10" s="8"/>
      <c r="C10" s="9"/>
      <c r="D10" s="9"/>
      <c r="E10" s="10"/>
    </row>
    <row r="11" spans="1:6" ht="12.75" customHeight="1" x14ac:dyDescent="0.2">
      <c r="A11" s="40"/>
      <c r="B11" s="27"/>
      <c r="C11" s="25"/>
      <c r="D11" s="25"/>
      <c r="E11" s="26"/>
    </row>
    <row r="12" spans="1:6" ht="26.45" customHeight="1" x14ac:dyDescent="0.2">
      <c r="A12" s="68" t="s">
        <v>1</v>
      </c>
      <c r="B12" s="68"/>
      <c r="C12" s="68"/>
      <c r="D12" s="2"/>
      <c r="E12" s="2"/>
    </row>
    <row r="13" spans="1:6" x14ac:dyDescent="0.2">
      <c r="A13" s="11"/>
      <c r="B13" s="2"/>
      <c r="C13" s="2"/>
      <c r="D13" s="2"/>
      <c r="E13" s="11"/>
    </row>
    <row r="14" spans="1:6" x14ac:dyDescent="0.2">
      <c r="A14" s="38"/>
      <c r="B14" s="42" t="s">
        <v>37</v>
      </c>
      <c r="C14" s="42" t="s">
        <v>2</v>
      </c>
      <c r="D14" s="42" t="s">
        <v>2</v>
      </c>
      <c r="E14" s="12" t="s">
        <v>3</v>
      </c>
    </row>
    <row r="15" spans="1:6" x14ac:dyDescent="0.2">
      <c r="A15" s="36" t="s">
        <v>35</v>
      </c>
      <c r="B15" s="43">
        <f>4000</f>
        <v>4000</v>
      </c>
      <c r="C15" s="43">
        <v>10000</v>
      </c>
      <c r="D15" s="43">
        <v>10000</v>
      </c>
      <c r="E15" s="48">
        <f>SUM(B15:D15)</f>
        <v>24000</v>
      </c>
    </row>
    <row r="16" spans="1:6" x14ac:dyDescent="0.2">
      <c r="A16" s="70"/>
      <c r="B16" s="70"/>
      <c r="C16" s="70"/>
      <c r="D16" s="70"/>
      <c r="E16" s="70"/>
    </row>
    <row r="17" spans="1:5" ht="13.5" customHeight="1" x14ac:dyDescent="0.2">
      <c r="A17" s="36" t="s">
        <v>10</v>
      </c>
      <c r="B17" s="44"/>
      <c r="C17" s="44"/>
      <c r="D17" s="44"/>
      <c r="E17" s="48">
        <f>SUM(B17:D17)</f>
        <v>0</v>
      </c>
    </row>
    <row r="18" spans="1:5" ht="13.5" customHeight="1" x14ac:dyDescent="0.2">
      <c r="A18" s="71"/>
      <c r="B18" s="69"/>
      <c r="C18" s="69"/>
      <c r="D18" s="69"/>
      <c r="E18" s="72"/>
    </row>
    <row r="19" spans="1:5" ht="13.5" customHeight="1" x14ac:dyDescent="0.2">
      <c r="A19" s="73" t="s">
        <v>26</v>
      </c>
      <c r="B19" s="74"/>
      <c r="C19" s="74"/>
      <c r="D19" s="74"/>
      <c r="E19" s="75"/>
    </row>
    <row r="20" spans="1:5" ht="13.5" customHeight="1" x14ac:dyDescent="0.2">
      <c r="A20" s="16" t="s">
        <v>13</v>
      </c>
      <c r="B20" s="45"/>
      <c r="C20" s="45"/>
      <c r="D20" s="45"/>
      <c r="E20" s="49">
        <f t="shared" ref="E20:E23" si="0">SUM(B20:D20)</f>
        <v>0</v>
      </c>
    </row>
    <row r="21" spans="1:5" ht="13.5" customHeight="1" x14ac:dyDescent="0.2">
      <c r="A21" s="16" t="s">
        <v>12</v>
      </c>
      <c r="B21" s="45"/>
      <c r="C21" s="45"/>
      <c r="D21" s="45"/>
      <c r="E21" s="49">
        <f t="shared" si="0"/>
        <v>0</v>
      </c>
    </row>
    <row r="22" spans="1:5" ht="13.5" customHeight="1" x14ac:dyDescent="0.2">
      <c r="A22" s="14" t="s">
        <v>40</v>
      </c>
      <c r="B22" s="45"/>
      <c r="C22" s="45"/>
      <c r="D22" s="45"/>
      <c r="E22" s="49">
        <f t="shared" si="0"/>
        <v>0</v>
      </c>
    </row>
    <row r="23" spans="1:5" ht="13.5" customHeight="1" x14ac:dyDescent="0.2">
      <c r="A23" s="14" t="s">
        <v>4</v>
      </c>
      <c r="B23" s="45"/>
      <c r="C23" s="45"/>
      <c r="D23" s="45"/>
      <c r="E23" s="49">
        <f t="shared" si="0"/>
        <v>0</v>
      </c>
    </row>
    <row r="24" spans="1:5" x14ac:dyDescent="0.2">
      <c r="A24" s="15" t="s">
        <v>11</v>
      </c>
      <c r="B24" s="48">
        <f>SUM(B20:B23)</f>
        <v>0</v>
      </c>
      <c r="C24" s="48">
        <f>SUM(C20:C23)</f>
        <v>0</v>
      </c>
      <c r="D24" s="48">
        <f>SUM(D20:D23)</f>
        <v>0</v>
      </c>
      <c r="E24" s="48">
        <f>SUM(B24:D24)</f>
        <v>0</v>
      </c>
    </row>
    <row r="25" spans="1:5" x14ac:dyDescent="0.2">
      <c r="A25" s="64"/>
      <c r="B25" s="65"/>
      <c r="C25" s="65"/>
      <c r="D25" s="65"/>
      <c r="E25" s="66"/>
    </row>
    <row r="26" spans="1:5" x14ac:dyDescent="0.2">
      <c r="A26" s="36" t="s">
        <v>36</v>
      </c>
      <c r="B26" s="61"/>
      <c r="C26" s="61"/>
      <c r="D26" s="61"/>
      <c r="E26" s="48">
        <f t="shared" ref="E26" si="1">SUM(B26:D26)</f>
        <v>0</v>
      </c>
    </row>
    <row r="27" spans="1:5" x14ac:dyDescent="0.2">
      <c r="A27" s="64"/>
      <c r="B27" s="65"/>
      <c r="C27" s="65"/>
      <c r="D27" s="65"/>
      <c r="E27" s="66"/>
    </row>
    <row r="28" spans="1:5" ht="13.5" customHeight="1" x14ac:dyDescent="0.2">
      <c r="A28" s="13" t="s">
        <v>24</v>
      </c>
      <c r="B28" s="43"/>
      <c r="C28" s="43"/>
      <c r="D28" s="43"/>
      <c r="E28" s="48">
        <f>SUM(B28:D28)</f>
        <v>0</v>
      </c>
    </row>
    <row r="29" spans="1:5" ht="13.5" customHeight="1" x14ac:dyDescent="0.2">
      <c r="A29" s="79"/>
      <c r="B29" s="80"/>
      <c r="C29" s="80"/>
      <c r="D29" s="80"/>
      <c r="E29" s="81"/>
    </row>
    <row r="30" spans="1:5" ht="13.5" customHeight="1" x14ac:dyDescent="0.2">
      <c r="A30" s="13" t="s">
        <v>15</v>
      </c>
      <c r="B30" s="43"/>
      <c r="C30" s="43"/>
      <c r="D30" s="43"/>
      <c r="E30" s="48">
        <f>SUM(B30:D30)</f>
        <v>0</v>
      </c>
    </row>
    <row r="31" spans="1:5" ht="13.5" customHeight="1" x14ac:dyDescent="0.2">
      <c r="A31" s="79"/>
      <c r="B31" s="80"/>
      <c r="C31" s="80"/>
      <c r="D31" s="80"/>
      <c r="E31" s="81"/>
    </row>
    <row r="32" spans="1:5" ht="13.5" customHeight="1" x14ac:dyDescent="0.2">
      <c r="A32" s="73" t="s">
        <v>27</v>
      </c>
      <c r="B32" s="74"/>
      <c r="C32" s="74"/>
      <c r="D32" s="74"/>
      <c r="E32" s="75"/>
    </row>
    <row r="33" spans="1:5" ht="13.5" customHeight="1" x14ac:dyDescent="0.2">
      <c r="A33" s="14" t="s">
        <v>14</v>
      </c>
      <c r="B33" s="45"/>
      <c r="C33" s="45"/>
      <c r="D33" s="45"/>
      <c r="E33" s="49">
        <f>SUM(B33:D33)</f>
        <v>0</v>
      </c>
    </row>
    <row r="34" spans="1:5" ht="13.5" customHeight="1" x14ac:dyDescent="0.2">
      <c r="A34" s="14" t="s">
        <v>25</v>
      </c>
      <c r="B34" s="45"/>
      <c r="C34" s="45"/>
      <c r="D34" s="45"/>
      <c r="E34" s="49">
        <f t="shared" ref="E34" si="2">SUM(B34:D34)</f>
        <v>0</v>
      </c>
    </row>
    <row r="35" spans="1:5" ht="13.5" customHeight="1" x14ac:dyDescent="0.2">
      <c r="A35" s="14" t="s">
        <v>5</v>
      </c>
      <c r="B35" s="45"/>
      <c r="C35" s="45"/>
      <c r="D35" s="45"/>
      <c r="E35" s="49">
        <f>SUM(B35:D35)</f>
        <v>0</v>
      </c>
    </row>
    <row r="36" spans="1:5" ht="13.5" customHeight="1" x14ac:dyDescent="0.2">
      <c r="A36" s="14" t="s">
        <v>17</v>
      </c>
      <c r="B36" s="45"/>
      <c r="C36" s="45"/>
      <c r="D36" s="45"/>
      <c r="E36" s="49">
        <f>SUM(B36:D36)</f>
        <v>0</v>
      </c>
    </row>
    <row r="37" spans="1:5" ht="13.5" customHeight="1" x14ac:dyDescent="0.2">
      <c r="A37" s="13" t="s">
        <v>16</v>
      </c>
      <c r="B37" s="48">
        <f>SUM(B33:B36)</f>
        <v>0</v>
      </c>
      <c r="C37" s="48">
        <f>SUM(C33:C36)</f>
        <v>0</v>
      </c>
      <c r="D37" s="48">
        <f>SUM(D33:D36)</f>
        <v>0</v>
      </c>
      <c r="E37" s="48">
        <f>SUM(B37:D37)</f>
        <v>0</v>
      </c>
    </row>
    <row r="38" spans="1:5" ht="13.5" customHeight="1" x14ac:dyDescent="0.2">
      <c r="A38" s="79"/>
      <c r="B38" s="80"/>
      <c r="C38" s="80"/>
      <c r="D38" s="80"/>
      <c r="E38" s="81"/>
    </row>
    <row r="39" spans="1:5" ht="12.75" customHeight="1" x14ac:dyDescent="0.2">
      <c r="A39" s="13" t="s">
        <v>18</v>
      </c>
      <c r="B39" s="43"/>
      <c r="C39" s="43"/>
      <c r="D39" s="43"/>
      <c r="E39" s="48">
        <f>SUM(B39:D39)</f>
        <v>0</v>
      </c>
    </row>
    <row r="40" spans="1:5" ht="13.5" customHeight="1" thickBot="1" x14ac:dyDescent="0.25">
      <c r="A40" s="82"/>
      <c r="B40" s="83"/>
      <c r="C40" s="83"/>
      <c r="D40" s="83"/>
      <c r="E40" s="84"/>
    </row>
    <row r="41" spans="1:5" ht="27" customHeight="1" thickTop="1" thickBot="1" x14ac:dyDescent="0.25">
      <c r="A41" s="17" t="s">
        <v>19</v>
      </c>
      <c r="B41" s="50">
        <f>SUM(B15,B17,B24,B26,B28,B30,B37,B39)</f>
        <v>4000</v>
      </c>
      <c r="C41" s="50">
        <f t="shared" ref="C41:D41" si="3">SUM(C15,C17,C24,C26,C28,C30,C37,C39)</f>
        <v>10000</v>
      </c>
      <c r="D41" s="50">
        <f t="shared" si="3"/>
        <v>10000</v>
      </c>
      <c r="E41" s="50">
        <f>SUM(B41:D41)</f>
        <v>24000</v>
      </c>
    </row>
    <row r="42" spans="1:5" s="31" customFormat="1" ht="13.5" thickTop="1" x14ac:dyDescent="0.2">
      <c r="A42" s="76"/>
      <c r="B42" s="77"/>
      <c r="C42" s="77"/>
      <c r="D42" s="77"/>
      <c r="E42" s="78"/>
    </row>
    <row r="43" spans="1:5" ht="13.5" customHeight="1" x14ac:dyDescent="0.2">
      <c r="A43" s="13" t="s">
        <v>20</v>
      </c>
      <c r="B43" s="45"/>
      <c r="C43" s="45"/>
      <c r="D43" s="45"/>
      <c r="E43" s="51">
        <f t="shared" ref="E43:E48" si="4">SUM(B43:D43)</f>
        <v>0</v>
      </c>
    </row>
    <row r="44" spans="1:5" ht="13.5" customHeight="1" thickBot="1" x14ac:dyDescent="0.25">
      <c r="A44" s="18" t="s">
        <v>21</v>
      </c>
      <c r="B44" s="46"/>
      <c r="C44" s="46"/>
      <c r="D44" s="46"/>
      <c r="E44" s="52">
        <f t="shared" si="4"/>
        <v>0</v>
      </c>
    </row>
    <row r="45" spans="1:5" ht="27" customHeight="1" thickTop="1" thickBot="1" x14ac:dyDescent="0.25">
      <c r="A45" s="19" t="s">
        <v>6</v>
      </c>
      <c r="B45" s="56">
        <f>(B41-B43-B44)</f>
        <v>4000</v>
      </c>
      <c r="C45" s="56">
        <f t="shared" ref="C45:D45" si="5">(C41-C43-C44)</f>
        <v>10000</v>
      </c>
      <c r="D45" s="56">
        <f t="shared" si="5"/>
        <v>10000</v>
      </c>
      <c r="E45" s="53">
        <f t="shared" si="4"/>
        <v>24000</v>
      </c>
    </row>
    <row r="46" spans="1:5" ht="13.5" customHeight="1" thickTop="1" x14ac:dyDescent="0.2">
      <c r="A46" s="20" t="s">
        <v>22</v>
      </c>
      <c r="B46" s="47">
        <f>B45</f>
        <v>4000</v>
      </c>
      <c r="C46" s="47">
        <f>C45</f>
        <v>10000</v>
      </c>
      <c r="D46" s="47">
        <f>D45</f>
        <v>10000</v>
      </c>
      <c r="E46" s="54">
        <f t="shared" si="4"/>
        <v>24000</v>
      </c>
    </row>
    <row r="47" spans="1:5" ht="24.6" customHeight="1" thickBot="1" x14ac:dyDescent="0.25">
      <c r="A47" s="13" t="s">
        <v>23</v>
      </c>
      <c r="B47" s="45"/>
      <c r="C47" s="45"/>
      <c r="D47" s="45"/>
      <c r="E47" s="52">
        <f t="shared" si="4"/>
        <v>0</v>
      </c>
    </row>
    <row r="48" spans="1:5" ht="13.5" customHeight="1" thickBot="1" x14ac:dyDescent="0.25">
      <c r="A48" s="13" t="s">
        <v>7</v>
      </c>
      <c r="B48" s="57">
        <f>(B45-B46-B47)</f>
        <v>0</v>
      </c>
      <c r="C48" s="57">
        <f>(C45-C46-C47)</f>
        <v>0</v>
      </c>
      <c r="D48" s="58">
        <f>(D45-D46-D47)</f>
        <v>0</v>
      </c>
      <c r="E48" s="55">
        <f t="shared" si="4"/>
        <v>0</v>
      </c>
    </row>
    <row r="49" spans="1:5" x14ac:dyDescent="0.2">
      <c r="A49" s="21"/>
      <c r="B49" s="21"/>
      <c r="C49" s="21"/>
      <c r="D49" s="21"/>
      <c r="E49" s="21"/>
    </row>
    <row r="50" spans="1:5" x14ac:dyDescent="0.2">
      <c r="A50" s="22"/>
      <c r="B50" s="21"/>
      <c r="C50" s="21"/>
      <c r="D50" s="21"/>
      <c r="E50" s="21"/>
    </row>
  </sheetData>
  <sheetProtection selectLockedCells="1"/>
  <mergeCells count="13">
    <mergeCell ref="A25:E25"/>
    <mergeCell ref="B2:E2"/>
    <mergeCell ref="A12:C12"/>
    <mergeCell ref="A16:E16"/>
    <mergeCell ref="A18:E18"/>
    <mergeCell ref="A19:E19"/>
    <mergeCell ref="A42:E42"/>
    <mergeCell ref="A27:E27"/>
    <mergeCell ref="A29:E29"/>
    <mergeCell ref="A31:E31"/>
    <mergeCell ref="A32:E32"/>
    <mergeCell ref="A38:E38"/>
    <mergeCell ref="A40:E4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92" zoomScaleNormal="90" workbookViewId="0">
      <selection activeCell="G26" sqref="G26"/>
    </sheetView>
  </sheetViews>
  <sheetFormatPr defaultColWidth="8.85546875" defaultRowHeight="12.75" x14ac:dyDescent="0.2"/>
  <cols>
    <col min="1" max="1" width="35.42578125" customWidth="1"/>
    <col min="2" max="5" width="12.7109375" customWidth="1"/>
  </cols>
  <sheetData>
    <row r="1" spans="1:6" ht="1.35" customHeight="1" x14ac:dyDescent="0.2"/>
    <row r="2" spans="1:6" ht="14.45" customHeight="1" x14ac:dyDescent="0.2">
      <c r="B2" s="67" t="s">
        <v>9</v>
      </c>
      <c r="C2" s="67"/>
      <c r="D2" s="67"/>
      <c r="E2" s="67"/>
    </row>
    <row r="3" spans="1:6" ht="11.45" customHeight="1" x14ac:dyDescent="0.2">
      <c r="C3" s="37" t="s">
        <v>39</v>
      </c>
      <c r="D3" s="39"/>
    </row>
    <row r="4" spans="1:6" x14ac:dyDescent="0.2">
      <c r="C4" s="29"/>
      <c r="D4" s="29"/>
      <c r="E4" s="29"/>
      <c r="F4" s="30"/>
    </row>
    <row r="5" spans="1:6" ht="12.75" customHeight="1" x14ac:dyDescent="0.2">
      <c r="C5" s="29"/>
      <c r="D5" s="29"/>
      <c r="E5" s="29"/>
      <c r="F5" s="30"/>
    </row>
    <row r="6" spans="1:6" ht="12.75" customHeight="1" x14ac:dyDescent="0.2">
      <c r="C6" s="29"/>
      <c r="D6" s="29"/>
      <c r="E6" s="29"/>
      <c r="F6" s="30"/>
    </row>
    <row r="7" spans="1:6" ht="12.75" customHeight="1" x14ac:dyDescent="0.2">
      <c r="A7" s="1" t="s">
        <v>0</v>
      </c>
      <c r="B7" s="2"/>
      <c r="C7" s="2"/>
      <c r="D7" s="2"/>
      <c r="E7" s="2"/>
    </row>
    <row r="8" spans="1:6" ht="12.75" customHeight="1" x14ac:dyDescent="0.2">
      <c r="A8" s="3" t="s">
        <v>48</v>
      </c>
      <c r="B8" s="4"/>
      <c r="C8" s="5"/>
      <c r="D8" s="5"/>
      <c r="E8" s="6"/>
    </row>
    <row r="9" spans="1:6" ht="12.75" customHeight="1" x14ac:dyDescent="0.2">
      <c r="A9" s="41"/>
      <c r="B9" s="28"/>
      <c r="C9" s="23"/>
      <c r="D9" s="23"/>
      <c r="E9" s="24"/>
    </row>
    <row r="10" spans="1:6" ht="12.75" customHeight="1" x14ac:dyDescent="0.2">
      <c r="A10" s="7" t="s">
        <v>8</v>
      </c>
      <c r="B10" s="8"/>
      <c r="C10" s="9"/>
      <c r="D10" s="9"/>
      <c r="E10" s="10"/>
    </row>
    <row r="11" spans="1:6" ht="12.75" customHeight="1" x14ac:dyDescent="0.2">
      <c r="A11" s="40"/>
      <c r="B11" s="27"/>
      <c r="C11" s="25"/>
      <c r="D11" s="25"/>
      <c r="E11" s="26"/>
    </row>
    <row r="12" spans="1:6" ht="26.45" customHeight="1" x14ac:dyDescent="0.2">
      <c r="A12" s="68" t="s">
        <v>1</v>
      </c>
      <c r="B12" s="68"/>
      <c r="C12" s="68"/>
      <c r="D12" s="2"/>
      <c r="E12" s="2"/>
    </row>
    <row r="13" spans="1:6" x14ac:dyDescent="0.2">
      <c r="A13" s="11"/>
      <c r="B13" s="2"/>
      <c r="C13" s="2"/>
      <c r="D13" s="2"/>
      <c r="E13" s="11"/>
    </row>
    <row r="14" spans="1:6" x14ac:dyDescent="0.2">
      <c r="A14" s="38"/>
      <c r="B14" s="42" t="s">
        <v>37</v>
      </c>
      <c r="C14" s="42" t="s">
        <v>2</v>
      </c>
      <c r="D14" s="42" t="s">
        <v>2</v>
      </c>
      <c r="E14" s="12" t="s">
        <v>3</v>
      </c>
    </row>
    <row r="15" spans="1:6" x14ac:dyDescent="0.2">
      <c r="A15" s="36" t="s">
        <v>35</v>
      </c>
      <c r="B15" s="43">
        <f>(4*4000*1.3*0.4)</f>
        <v>8320</v>
      </c>
      <c r="C15" s="43">
        <f>(12*4000*1.3*0.4)</f>
        <v>24960</v>
      </c>
      <c r="D15" s="43">
        <f>(12*4000*1.3*0.4)</f>
        <v>24960</v>
      </c>
      <c r="E15" s="48">
        <f>SUM(B15:D15)</f>
        <v>58240</v>
      </c>
    </row>
    <row r="16" spans="1:6" x14ac:dyDescent="0.2">
      <c r="A16" s="70"/>
      <c r="B16" s="70"/>
      <c r="C16" s="70"/>
      <c r="D16" s="70"/>
      <c r="E16" s="70"/>
    </row>
    <row r="17" spans="1:5" ht="13.5" customHeight="1" x14ac:dyDescent="0.2">
      <c r="A17" s="36" t="s">
        <v>10</v>
      </c>
      <c r="B17" s="44"/>
      <c r="C17" s="44"/>
      <c r="D17" s="44"/>
      <c r="E17" s="48">
        <f>SUM(B17:D17)</f>
        <v>0</v>
      </c>
    </row>
    <row r="18" spans="1:5" ht="13.5" customHeight="1" x14ac:dyDescent="0.2">
      <c r="A18" s="71"/>
      <c r="B18" s="69"/>
      <c r="C18" s="69"/>
      <c r="D18" s="69"/>
      <c r="E18" s="72"/>
    </row>
    <row r="19" spans="1:5" ht="13.5" customHeight="1" x14ac:dyDescent="0.2">
      <c r="A19" s="73" t="s">
        <v>26</v>
      </c>
      <c r="B19" s="74"/>
      <c r="C19" s="74"/>
      <c r="D19" s="74"/>
      <c r="E19" s="75"/>
    </row>
    <row r="20" spans="1:5" ht="13.5" customHeight="1" x14ac:dyDescent="0.2">
      <c r="A20" s="16" t="s">
        <v>13</v>
      </c>
      <c r="B20" s="45"/>
      <c r="C20" s="45"/>
      <c r="D20" s="45"/>
      <c r="E20" s="49">
        <f t="shared" ref="E20:E23" si="0">SUM(B20:D20)</f>
        <v>0</v>
      </c>
    </row>
    <row r="21" spans="1:5" ht="13.5" customHeight="1" x14ac:dyDescent="0.2">
      <c r="A21" s="16" t="s">
        <v>12</v>
      </c>
      <c r="B21" s="45"/>
      <c r="C21" s="45"/>
      <c r="D21" s="45"/>
      <c r="E21" s="49">
        <f t="shared" si="0"/>
        <v>0</v>
      </c>
    </row>
    <row r="22" spans="1:5" ht="13.5" customHeight="1" x14ac:dyDescent="0.2">
      <c r="A22" s="14" t="s">
        <v>40</v>
      </c>
      <c r="B22" s="45"/>
      <c r="C22" s="45"/>
      <c r="D22" s="45"/>
      <c r="E22" s="49">
        <f t="shared" si="0"/>
        <v>0</v>
      </c>
    </row>
    <row r="23" spans="1:5" ht="13.5" customHeight="1" x14ac:dyDescent="0.2">
      <c r="A23" s="14" t="s">
        <v>4</v>
      </c>
      <c r="B23" s="45"/>
      <c r="C23" s="45"/>
      <c r="D23" s="45"/>
      <c r="E23" s="49">
        <f t="shared" si="0"/>
        <v>0</v>
      </c>
    </row>
    <row r="24" spans="1:5" x14ac:dyDescent="0.2">
      <c r="A24" s="15" t="s">
        <v>11</v>
      </c>
      <c r="B24" s="48">
        <f>SUM(B20:B23)</f>
        <v>0</v>
      </c>
      <c r="C24" s="48">
        <f>SUM(C20:C23)</f>
        <v>0</v>
      </c>
      <c r="D24" s="48">
        <f>SUM(D20:D23)</f>
        <v>0</v>
      </c>
      <c r="E24" s="48">
        <f>SUM(B24:D24)</f>
        <v>0</v>
      </c>
    </row>
    <row r="25" spans="1:5" x14ac:dyDescent="0.2">
      <c r="A25" s="64"/>
      <c r="B25" s="65"/>
      <c r="C25" s="65"/>
      <c r="D25" s="65"/>
      <c r="E25" s="66"/>
    </row>
    <row r="26" spans="1:5" x14ac:dyDescent="0.2">
      <c r="A26" s="36" t="s">
        <v>36</v>
      </c>
      <c r="B26" s="61"/>
      <c r="C26" s="61"/>
      <c r="D26" s="61"/>
      <c r="E26" s="48">
        <f t="shared" ref="E26" si="1">SUM(B26:D26)</f>
        <v>0</v>
      </c>
    </row>
    <row r="27" spans="1:5" x14ac:dyDescent="0.2">
      <c r="A27" s="64"/>
      <c r="B27" s="65"/>
      <c r="C27" s="65"/>
      <c r="D27" s="65"/>
      <c r="E27" s="66"/>
    </row>
    <row r="28" spans="1:5" ht="13.5" customHeight="1" x14ac:dyDescent="0.2">
      <c r="A28" s="13" t="s">
        <v>24</v>
      </c>
      <c r="B28" s="43"/>
      <c r="C28" s="43"/>
      <c r="D28" s="43"/>
      <c r="E28" s="48">
        <f>SUM(B28:D28)</f>
        <v>0</v>
      </c>
    </row>
    <row r="29" spans="1:5" ht="13.5" customHeight="1" x14ac:dyDescent="0.2">
      <c r="A29" s="79"/>
      <c r="B29" s="80"/>
      <c r="C29" s="80"/>
      <c r="D29" s="80"/>
      <c r="E29" s="81"/>
    </row>
    <row r="30" spans="1:5" ht="13.5" customHeight="1" x14ac:dyDescent="0.2">
      <c r="A30" s="13" t="s">
        <v>15</v>
      </c>
      <c r="B30" s="43"/>
      <c r="C30" s="43"/>
      <c r="D30" s="43"/>
      <c r="E30" s="48">
        <f>SUM(B30:D30)</f>
        <v>0</v>
      </c>
    </row>
    <row r="31" spans="1:5" ht="13.5" customHeight="1" x14ac:dyDescent="0.2">
      <c r="A31" s="79"/>
      <c r="B31" s="80"/>
      <c r="C31" s="80"/>
      <c r="D31" s="80"/>
      <c r="E31" s="81"/>
    </row>
    <row r="32" spans="1:5" ht="13.5" customHeight="1" x14ac:dyDescent="0.2">
      <c r="A32" s="73" t="s">
        <v>27</v>
      </c>
      <c r="B32" s="74"/>
      <c r="C32" s="74"/>
      <c r="D32" s="74"/>
      <c r="E32" s="75"/>
    </row>
    <row r="33" spans="1:5" ht="13.5" customHeight="1" x14ac:dyDescent="0.2">
      <c r="A33" s="14" t="s">
        <v>14</v>
      </c>
      <c r="B33" s="45"/>
      <c r="C33" s="45"/>
      <c r="D33" s="45"/>
      <c r="E33" s="49">
        <f>SUM(B33:D33)</f>
        <v>0</v>
      </c>
    </row>
    <row r="34" spans="1:5" ht="13.5" customHeight="1" x14ac:dyDescent="0.2">
      <c r="A34" s="14" t="s">
        <v>25</v>
      </c>
      <c r="B34" s="45"/>
      <c r="C34" s="45"/>
      <c r="D34" s="45"/>
      <c r="E34" s="49">
        <f t="shared" ref="E34" si="2">SUM(B34:D34)</f>
        <v>0</v>
      </c>
    </row>
    <row r="35" spans="1:5" ht="13.5" customHeight="1" x14ac:dyDescent="0.2">
      <c r="A35" s="14" t="s">
        <v>5</v>
      </c>
      <c r="B35" s="45"/>
      <c r="C35" s="45"/>
      <c r="D35" s="45"/>
      <c r="E35" s="49">
        <f>SUM(B35:D35)</f>
        <v>0</v>
      </c>
    </row>
    <row r="36" spans="1:5" ht="13.5" customHeight="1" x14ac:dyDescent="0.2">
      <c r="A36" s="14" t="s">
        <v>17</v>
      </c>
      <c r="B36" s="45"/>
      <c r="C36" s="45"/>
      <c r="D36" s="45"/>
      <c r="E36" s="49">
        <f>SUM(B36:D36)</f>
        <v>0</v>
      </c>
    </row>
    <row r="37" spans="1:5" ht="13.5" customHeight="1" x14ac:dyDescent="0.2">
      <c r="A37" s="13" t="s">
        <v>16</v>
      </c>
      <c r="B37" s="48">
        <f>SUM(B33:B36)</f>
        <v>0</v>
      </c>
      <c r="C37" s="48">
        <f>SUM(C33:C36)</f>
        <v>0</v>
      </c>
      <c r="D37" s="48">
        <f>SUM(D33:D36)</f>
        <v>0</v>
      </c>
      <c r="E37" s="48">
        <f>SUM(B37:D37)</f>
        <v>0</v>
      </c>
    </row>
    <row r="38" spans="1:5" ht="13.5" customHeight="1" x14ac:dyDescent="0.2">
      <c r="A38" s="79"/>
      <c r="B38" s="80"/>
      <c r="C38" s="80"/>
      <c r="D38" s="80"/>
      <c r="E38" s="81"/>
    </row>
    <row r="39" spans="1:5" ht="12.75" customHeight="1" x14ac:dyDescent="0.2">
      <c r="A39" s="13" t="s">
        <v>18</v>
      </c>
      <c r="B39" s="43"/>
      <c r="C39" s="43"/>
      <c r="D39" s="43"/>
      <c r="E39" s="48">
        <f>SUM(B39:D39)</f>
        <v>0</v>
      </c>
    </row>
    <row r="40" spans="1:5" ht="13.5" customHeight="1" thickBot="1" x14ac:dyDescent="0.25">
      <c r="A40" s="82"/>
      <c r="B40" s="83"/>
      <c r="C40" s="83"/>
      <c r="D40" s="83"/>
      <c r="E40" s="84"/>
    </row>
    <row r="41" spans="1:5" ht="27" customHeight="1" thickTop="1" thickBot="1" x14ac:dyDescent="0.25">
      <c r="A41" s="17" t="s">
        <v>19</v>
      </c>
      <c r="B41" s="50">
        <f>SUM(B15,B17,B24,B26,B28,B30,B37,B39)</f>
        <v>8320</v>
      </c>
      <c r="C41" s="50">
        <f t="shared" ref="C41:D41" si="3">SUM(C15,C17,C24,C26,C28,C30,C37,C39)</f>
        <v>24960</v>
      </c>
      <c r="D41" s="50">
        <f t="shared" si="3"/>
        <v>24960</v>
      </c>
      <c r="E41" s="50">
        <f>SUM(B41:D41)</f>
        <v>58240</v>
      </c>
    </row>
    <row r="42" spans="1:5" s="31" customFormat="1" ht="13.5" thickTop="1" x14ac:dyDescent="0.2">
      <c r="A42" s="76"/>
      <c r="B42" s="77"/>
      <c r="C42" s="77"/>
      <c r="D42" s="77"/>
      <c r="E42" s="78"/>
    </row>
    <row r="43" spans="1:5" ht="13.5" customHeight="1" x14ac:dyDescent="0.2">
      <c r="A43" s="13" t="s">
        <v>20</v>
      </c>
      <c r="B43" s="45"/>
      <c r="C43" s="45"/>
      <c r="D43" s="45"/>
      <c r="E43" s="51">
        <f t="shared" ref="E43:E48" si="4">SUM(B43:D43)</f>
        <v>0</v>
      </c>
    </row>
    <row r="44" spans="1:5" ht="13.5" customHeight="1" thickBot="1" x14ac:dyDescent="0.25">
      <c r="A44" s="18" t="s">
        <v>21</v>
      </c>
      <c r="B44" s="46"/>
      <c r="C44" s="46"/>
      <c r="D44" s="46"/>
      <c r="E44" s="52">
        <f t="shared" si="4"/>
        <v>0</v>
      </c>
    </row>
    <row r="45" spans="1:5" ht="27" customHeight="1" thickTop="1" thickBot="1" x14ac:dyDescent="0.25">
      <c r="A45" s="19" t="s">
        <v>6</v>
      </c>
      <c r="B45" s="56">
        <f>(B41-B43-B44)</f>
        <v>8320</v>
      </c>
      <c r="C45" s="56">
        <f t="shared" ref="C45:D45" si="5">(C41-C43-C44)</f>
        <v>24960</v>
      </c>
      <c r="D45" s="56">
        <f t="shared" si="5"/>
        <v>24960</v>
      </c>
      <c r="E45" s="53">
        <f t="shared" si="4"/>
        <v>58240</v>
      </c>
    </row>
    <row r="46" spans="1:5" ht="13.5" customHeight="1" thickTop="1" x14ac:dyDescent="0.2">
      <c r="A46" s="20" t="s">
        <v>22</v>
      </c>
      <c r="B46" s="47">
        <f>(4*4000*1.3*0.2)</f>
        <v>4160</v>
      </c>
      <c r="C46" s="47">
        <f>C15/2</f>
        <v>12480</v>
      </c>
      <c r="D46" s="47">
        <f>D15/2</f>
        <v>12480</v>
      </c>
      <c r="E46" s="54">
        <f t="shared" si="4"/>
        <v>29120</v>
      </c>
    </row>
    <row r="47" spans="1:5" ht="24.6" customHeight="1" thickBot="1" x14ac:dyDescent="0.25">
      <c r="A47" s="13" t="s">
        <v>23</v>
      </c>
      <c r="B47" s="45"/>
      <c r="C47" s="45"/>
      <c r="D47" s="45"/>
      <c r="E47" s="52">
        <f t="shared" si="4"/>
        <v>0</v>
      </c>
    </row>
    <row r="48" spans="1:5" ht="13.5" customHeight="1" thickBot="1" x14ac:dyDescent="0.25">
      <c r="A48" s="13" t="s">
        <v>7</v>
      </c>
      <c r="B48" s="57">
        <f>(B45-B46-B47)</f>
        <v>4160</v>
      </c>
      <c r="C48" s="57">
        <f>(C45-C46-C47)</f>
        <v>12480</v>
      </c>
      <c r="D48" s="58">
        <f>(D45-D46-D47)</f>
        <v>12480</v>
      </c>
      <c r="E48" s="55">
        <f t="shared" si="4"/>
        <v>29120</v>
      </c>
    </row>
    <row r="49" spans="1:5" x14ac:dyDescent="0.2">
      <c r="A49" s="21"/>
      <c r="B49" s="21"/>
      <c r="C49" s="21"/>
      <c r="D49" s="21"/>
      <c r="E49" s="21"/>
    </row>
    <row r="50" spans="1:5" x14ac:dyDescent="0.2">
      <c r="A50" s="22"/>
      <c r="B50" s="21"/>
      <c r="C50" s="21"/>
      <c r="D50" s="21"/>
      <c r="E50" s="21"/>
    </row>
  </sheetData>
  <sheetProtection selectLockedCells="1"/>
  <mergeCells count="13">
    <mergeCell ref="A25:E25"/>
    <mergeCell ref="B2:E2"/>
    <mergeCell ref="A12:C12"/>
    <mergeCell ref="A16:E16"/>
    <mergeCell ref="A18:E18"/>
    <mergeCell ref="A19:E19"/>
    <mergeCell ref="A42:E42"/>
    <mergeCell ref="A27:E27"/>
    <mergeCell ref="A29:E29"/>
    <mergeCell ref="A31:E31"/>
    <mergeCell ref="A32:E32"/>
    <mergeCell ref="A38:E38"/>
    <mergeCell ref="A40:E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90" zoomScaleNormal="90" workbookViewId="0">
      <selection activeCell="J24" sqref="J24"/>
    </sheetView>
  </sheetViews>
  <sheetFormatPr defaultColWidth="8.85546875" defaultRowHeight="12.75" x14ac:dyDescent="0.2"/>
  <cols>
    <col min="1" max="1" width="35.42578125" customWidth="1"/>
    <col min="2" max="5" width="12.7109375" customWidth="1"/>
  </cols>
  <sheetData>
    <row r="1" spans="1:6" ht="1.35" customHeight="1" x14ac:dyDescent="0.2"/>
    <row r="2" spans="1:6" ht="14.45" customHeight="1" x14ac:dyDescent="0.2">
      <c r="B2" s="67" t="s">
        <v>9</v>
      </c>
      <c r="C2" s="67"/>
      <c r="D2" s="67"/>
      <c r="E2" s="67"/>
    </row>
    <row r="3" spans="1:6" ht="11.45" customHeight="1" x14ac:dyDescent="0.2">
      <c r="C3" s="37" t="s">
        <v>39</v>
      </c>
      <c r="D3" s="39"/>
    </row>
    <row r="4" spans="1:6" x14ac:dyDescent="0.2">
      <c r="C4" s="29"/>
      <c r="D4" s="29"/>
      <c r="E4" s="29"/>
      <c r="F4" s="30"/>
    </row>
    <row r="5" spans="1:6" ht="12.75" customHeight="1" x14ac:dyDescent="0.2">
      <c r="C5" s="29"/>
      <c r="D5" s="29"/>
      <c r="E5" s="29"/>
      <c r="F5" s="30"/>
    </row>
    <row r="6" spans="1:6" ht="12.75" customHeight="1" x14ac:dyDescent="0.2">
      <c r="C6" s="29"/>
      <c r="D6" s="29"/>
      <c r="E6" s="29"/>
      <c r="F6" s="30"/>
    </row>
    <row r="7" spans="1:6" ht="12.75" customHeight="1" x14ac:dyDescent="0.2">
      <c r="A7" s="1" t="s">
        <v>0</v>
      </c>
      <c r="B7" s="2"/>
      <c r="C7" s="2"/>
      <c r="D7" s="2"/>
      <c r="E7" s="2"/>
    </row>
    <row r="8" spans="1:6" ht="12.75" customHeight="1" x14ac:dyDescent="0.2">
      <c r="A8" s="3" t="s">
        <v>58</v>
      </c>
      <c r="B8" s="4"/>
      <c r="C8" s="5"/>
      <c r="D8" s="5"/>
      <c r="E8" s="6"/>
    </row>
    <row r="9" spans="1:6" ht="12.75" customHeight="1" x14ac:dyDescent="0.2">
      <c r="A9" s="62" t="s">
        <v>49</v>
      </c>
      <c r="B9" s="28"/>
      <c r="C9" s="23"/>
      <c r="D9" s="23"/>
      <c r="E9" s="24"/>
    </row>
    <row r="10" spans="1:6" ht="12.75" customHeight="1" x14ac:dyDescent="0.2">
      <c r="A10" s="7" t="s">
        <v>8</v>
      </c>
      <c r="B10" s="8"/>
      <c r="C10" s="9"/>
      <c r="D10" s="9"/>
      <c r="E10" s="10"/>
    </row>
    <row r="11" spans="1:6" ht="12.75" customHeight="1" x14ac:dyDescent="0.2">
      <c r="A11" s="40"/>
      <c r="B11" s="27"/>
      <c r="C11" s="25"/>
      <c r="D11" s="25"/>
      <c r="E11" s="26"/>
    </row>
    <row r="12" spans="1:6" ht="26.45" customHeight="1" x14ac:dyDescent="0.2">
      <c r="A12" s="68" t="s">
        <v>1</v>
      </c>
      <c r="B12" s="68"/>
      <c r="C12" s="68"/>
      <c r="D12" s="2"/>
      <c r="E12" s="2"/>
    </row>
    <row r="13" spans="1:6" x14ac:dyDescent="0.2">
      <c r="A13" s="11"/>
      <c r="B13" s="2"/>
      <c r="C13" s="2"/>
      <c r="D13" s="2"/>
      <c r="E13" s="11"/>
    </row>
    <row r="14" spans="1:6" x14ac:dyDescent="0.2">
      <c r="A14" s="38"/>
      <c r="B14" s="42" t="s">
        <v>37</v>
      </c>
      <c r="C14" s="42" t="s">
        <v>2</v>
      </c>
      <c r="D14" s="42" t="s">
        <v>2</v>
      </c>
      <c r="E14" s="12" t="s">
        <v>3</v>
      </c>
    </row>
    <row r="15" spans="1:6" x14ac:dyDescent="0.2">
      <c r="A15" s="36" t="s">
        <v>35</v>
      </c>
      <c r="B15" s="43">
        <f>(7*4000*1.3*0.4)</f>
        <v>14560</v>
      </c>
      <c r="C15" s="43">
        <f>(12*4000*1.3*0.4)</f>
        <v>24960</v>
      </c>
      <c r="D15" s="43">
        <f>(12*4000*1.3*0.4)</f>
        <v>24960</v>
      </c>
      <c r="E15" s="48">
        <f>SUM(B15:D15)</f>
        <v>64480</v>
      </c>
    </row>
    <row r="16" spans="1:6" x14ac:dyDescent="0.2">
      <c r="A16" s="70"/>
      <c r="B16" s="70"/>
      <c r="C16" s="70"/>
      <c r="D16" s="70"/>
      <c r="E16" s="70"/>
    </row>
    <row r="17" spans="1:5" ht="13.5" customHeight="1" x14ac:dyDescent="0.2">
      <c r="A17" s="36" t="s">
        <v>10</v>
      </c>
      <c r="B17" s="44"/>
      <c r="C17" s="44"/>
      <c r="D17" s="44"/>
      <c r="E17" s="48">
        <f>SUM(B17:D17)</f>
        <v>0</v>
      </c>
    </row>
    <row r="18" spans="1:5" ht="13.5" customHeight="1" x14ac:dyDescent="0.2">
      <c r="A18" s="71"/>
      <c r="B18" s="69"/>
      <c r="C18" s="69"/>
      <c r="D18" s="69"/>
      <c r="E18" s="72"/>
    </row>
    <row r="19" spans="1:5" ht="13.5" customHeight="1" x14ac:dyDescent="0.2">
      <c r="A19" s="73" t="s">
        <v>26</v>
      </c>
      <c r="B19" s="74"/>
      <c r="C19" s="74"/>
      <c r="D19" s="74"/>
      <c r="E19" s="75"/>
    </row>
    <row r="20" spans="1:5" ht="13.5" customHeight="1" x14ac:dyDescent="0.2">
      <c r="A20" s="16" t="s">
        <v>13</v>
      </c>
      <c r="B20" s="45"/>
      <c r="C20" s="45"/>
      <c r="D20" s="45"/>
      <c r="E20" s="49">
        <f t="shared" ref="E20:E23" si="0">SUM(B20:D20)</f>
        <v>0</v>
      </c>
    </row>
    <row r="21" spans="1:5" ht="13.5" customHeight="1" x14ac:dyDescent="0.2">
      <c r="A21" s="16" t="s">
        <v>12</v>
      </c>
      <c r="B21" s="45"/>
      <c r="C21" s="45"/>
      <c r="D21" s="45"/>
      <c r="E21" s="49">
        <f t="shared" si="0"/>
        <v>0</v>
      </c>
    </row>
    <row r="22" spans="1:5" ht="13.5" customHeight="1" x14ac:dyDescent="0.2">
      <c r="A22" s="14" t="s">
        <v>40</v>
      </c>
      <c r="B22" s="45"/>
      <c r="C22" s="45"/>
      <c r="D22" s="45"/>
      <c r="E22" s="49">
        <f t="shared" si="0"/>
        <v>0</v>
      </c>
    </row>
    <row r="23" spans="1:5" ht="13.5" customHeight="1" x14ac:dyDescent="0.2">
      <c r="A23" s="14" t="s">
        <v>4</v>
      </c>
      <c r="B23" s="45"/>
      <c r="C23" s="45"/>
      <c r="D23" s="45"/>
      <c r="E23" s="49">
        <f t="shared" si="0"/>
        <v>0</v>
      </c>
    </row>
    <row r="24" spans="1:5" x14ac:dyDescent="0.2">
      <c r="A24" s="15" t="s">
        <v>11</v>
      </c>
      <c r="B24" s="48">
        <f>SUM(B20:B23)</f>
        <v>0</v>
      </c>
      <c r="C24" s="48">
        <f>SUM(C20:C23)</f>
        <v>0</v>
      </c>
      <c r="D24" s="48">
        <f>SUM(D20:D23)</f>
        <v>0</v>
      </c>
      <c r="E24" s="48">
        <f>SUM(B24:D24)</f>
        <v>0</v>
      </c>
    </row>
    <row r="25" spans="1:5" x14ac:dyDescent="0.2">
      <c r="A25" s="64"/>
      <c r="B25" s="65"/>
      <c r="C25" s="65"/>
      <c r="D25" s="65"/>
      <c r="E25" s="66"/>
    </row>
    <row r="26" spans="1:5" x14ac:dyDescent="0.2">
      <c r="A26" s="36" t="s">
        <v>36</v>
      </c>
      <c r="B26" s="61"/>
      <c r="C26" s="61"/>
      <c r="D26" s="61"/>
      <c r="E26" s="48">
        <f t="shared" ref="E26" si="1">SUM(B26:D26)</f>
        <v>0</v>
      </c>
    </row>
    <row r="27" spans="1:5" x14ac:dyDescent="0.2">
      <c r="A27" s="64"/>
      <c r="B27" s="65"/>
      <c r="C27" s="65"/>
      <c r="D27" s="65"/>
      <c r="E27" s="66"/>
    </row>
    <row r="28" spans="1:5" ht="13.5" customHeight="1" x14ac:dyDescent="0.2">
      <c r="A28" s="13" t="s">
        <v>24</v>
      </c>
      <c r="B28" s="43"/>
      <c r="C28" s="43"/>
      <c r="D28" s="43"/>
      <c r="E28" s="48">
        <f>SUM(B28:D28)</f>
        <v>0</v>
      </c>
    </row>
    <row r="29" spans="1:5" ht="13.5" customHeight="1" x14ac:dyDescent="0.2">
      <c r="A29" s="79"/>
      <c r="B29" s="80"/>
      <c r="C29" s="80"/>
      <c r="D29" s="80"/>
      <c r="E29" s="81"/>
    </row>
    <row r="30" spans="1:5" ht="13.5" customHeight="1" x14ac:dyDescent="0.2">
      <c r="A30" s="13" t="s">
        <v>15</v>
      </c>
      <c r="B30" s="43"/>
      <c r="C30" s="43"/>
      <c r="D30" s="43"/>
      <c r="E30" s="48">
        <f>SUM(B30:D30)</f>
        <v>0</v>
      </c>
    </row>
    <row r="31" spans="1:5" ht="13.5" customHeight="1" x14ac:dyDescent="0.2">
      <c r="A31" s="79"/>
      <c r="B31" s="80"/>
      <c r="C31" s="80"/>
      <c r="D31" s="80"/>
      <c r="E31" s="81"/>
    </row>
    <row r="32" spans="1:5" ht="13.5" customHeight="1" x14ac:dyDescent="0.2">
      <c r="A32" s="73" t="s">
        <v>27</v>
      </c>
      <c r="B32" s="74"/>
      <c r="C32" s="74"/>
      <c r="D32" s="74"/>
      <c r="E32" s="75"/>
    </row>
    <row r="33" spans="1:5" ht="13.5" customHeight="1" x14ac:dyDescent="0.2">
      <c r="A33" s="14" t="s">
        <v>14</v>
      </c>
      <c r="B33" s="45"/>
      <c r="C33" s="45"/>
      <c r="D33" s="45"/>
      <c r="E33" s="49">
        <f>SUM(B33:D33)</f>
        <v>0</v>
      </c>
    </row>
    <row r="34" spans="1:5" ht="13.5" customHeight="1" x14ac:dyDescent="0.2">
      <c r="A34" s="14" t="s">
        <v>25</v>
      </c>
      <c r="B34" s="45"/>
      <c r="C34" s="45"/>
      <c r="D34" s="45"/>
      <c r="E34" s="49">
        <f t="shared" ref="E34" si="2">SUM(B34:D34)</f>
        <v>0</v>
      </c>
    </row>
    <row r="35" spans="1:5" ht="13.5" customHeight="1" x14ac:dyDescent="0.2">
      <c r="A35" s="14" t="s">
        <v>5</v>
      </c>
      <c r="B35" s="45"/>
      <c r="C35" s="45"/>
      <c r="D35" s="45"/>
      <c r="E35" s="49">
        <f>SUM(B35:D35)</f>
        <v>0</v>
      </c>
    </row>
    <row r="36" spans="1:5" ht="13.5" customHeight="1" x14ac:dyDescent="0.2">
      <c r="A36" s="14" t="s">
        <v>17</v>
      </c>
      <c r="B36" s="45"/>
      <c r="C36" s="45"/>
      <c r="D36" s="45"/>
      <c r="E36" s="49">
        <f>SUM(B36:D36)</f>
        <v>0</v>
      </c>
    </row>
    <row r="37" spans="1:5" ht="13.5" customHeight="1" x14ac:dyDescent="0.2">
      <c r="A37" s="13" t="s">
        <v>16</v>
      </c>
      <c r="B37" s="48">
        <f>SUM(B33:B36)</f>
        <v>0</v>
      </c>
      <c r="C37" s="48">
        <f>SUM(C33:C36)</f>
        <v>0</v>
      </c>
      <c r="D37" s="48">
        <f>SUM(D33:D36)</f>
        <v>0</v>
      </c>
      <c r="E37" s="48">
        <f>SUM(B37:D37)</f>
        <v>0</v>
      </c>
    </row>
    <row r="38" spans="1:5" ht="13.5" customHeight="1" x14ac:dyDescent="0.2">
      <c r="A38" s="79"/>
      <c r="B38" s="80"/>
      <c r="C38" s="80"/>
      <c r="D38" s="80"/>
      <c r="E38" s="81"/>
    </row>
    <row r="39" spans="1:5" ht="12.75" customHeight="1" x14ac:dyDescent="0.2">
      <c r="A39" s="13" t="s">
        <v>18</v>
      </c>
      <c r="B39" s="43"/>
      <c r="C39" s="43"/>
      <c r="D39" s="43"/>
      <c r="E39" s="48">
        <f>SUM(B39:D39)</f>
        <v>0</v>
      </c>
    </row>
    <row r="40" spans="1:5" ht="13.5" customHeight="1" thickBot="1" x14ac:dyDescent="0.25">
      <c r="A40" s="82"/>
      <c r="B40" s="83"/>
      <c r="C40" s="83"/>
      <c r="D40" s="83"/>
      <c r="E40" s="84"/>
    </row>
    <row r="41" spans="1:5" ht="27" customHeight="1" thickTop="1" thickBot="1" x14ac:dyDescent="0.25">
      <c r="A41" s="17" t="s">
        <v>19</v>
      </c>
      <c r="B41" s="50">
        <f>SUM(B15,B17,B24,B26,B28,B30,B37,B39)</f>
        <v>14560</v>
      </c>
      <c r="C41" s="50">
        <f t="shared" ref="C41:D41" si="3">SUM(C15,C17,C24,C26,C28,C30,C37,C39)</f>
        <v>24960</v>
      </c>
      <c r="D41" s="50">
        <f t="shared" si="3"/>
        <v>24960</v>
      </c>
      <c r="E41" s="50">
        <f>SUM(B41:D41)</f>
        <v>64480</v>
      </c>
    </row>
    <row r="42" spans="1:5" s="31" customFormat="1" ht="13.5" thickTop="1" x14ac:dyDescent="0.2">
      <c r="A42" s="76"/>
      <c r="B42" s="77"/>
      <c r="C42" s="77"/>
      <c r="D42" s="77"/>
      <c r="E42" s="78"/>
    </row>
    <row r="43" spans="1:5" ht="13.5" customHeight="1" x14ac:dyDescent="0.2">
      <c r="A43" s="13" t="s">
        <v>20</v>
      </c>
      <c r="B43" s="45"/>
      <c r="C43" s="45"/>
      <c r="D43" s="45"/>
      <c r="E43" s="51">
        <f t="shared" ref="E43:E48" si="4">SUM(B43:D43)</f>
        <v>0</v>
      </c>
    </row>
    <row r="44" spans="1:5" ht="13.5" customHeight="1" thickBot="1" x14ac:dyDescent="0.25">
      <c r="A44" s="18" t="s">
        <v>21</v>
      </c>
      <c r="B44" s="46"/>
      <c r="C44" s="46"/>
      <c r="D44" s="46"/>
      <c r="E44" s="52">
        <f t="shared" si="4"/>
        <v>0</v>
      </c>
    </row>
    <row r="45" spans="1:5" ht="27" customHeight="1" thickTop="1" thickBot="1" x14ac:dyDescent="0.25">
      <c r="A45" s="19" t="s">
        <v>6</v>
      </c>
      <c r="B45" s="56">
        <f>(B41-B43-B44)</f>
        <v>14560</v>
      </c>
      <c r="C45" s="56">
        <f t="shared" ref="C45:D45" si="5">(C41-C43-C44)</f>
        <v>24960</v>
      </c>
      <c r="D45" s="56">
        <f t="shared" si="5"/>
        <v>24960</v>
      </c>
      <c r="E45" s="53">
        <f t="shared" si="4"/>
        <v>64480</v>
      </c>
    </row>
    <row r="46" spans="1:5" ht="13.5" customHeight="1" thickTop="1" x14ac:dyDescent="0.2">
      <c r="A46" s="20" t="s">
        <v>22</v>
      </c>
      <c r="B46" s="47">
        <f>B45</f>
        <v>14560</v>
      </c>
      <c r="C46" s="47">
        <f>C15</f>
        <v>24960</v>
      </c>
      <c r="D46" s="47">
        <f>D15</f>
        <v>24960</v>
      </c>
      <c r="E46" s="54">
        <f t="shared" si="4"/>
        <v>64480</v>
      </c>
    </row>
    <row r="47" spans="1:5" ht="24.6" customHeight="1" thickBot="1" x14ac:dyDescent="0.25">
      <c r="A47" s="13" t="s">
        <v>23</v>
      </c>
      <c r="B47" s="45"/>
      <c r="C47" s="45"/>
      <c r="D47" s="45"/>
      <c r="E47" s="52">
        <f t="shared" si="4"/>
        <v>0</v>
      </c>
    </row>
    <row r="48" spans="1:5" ht="13.5" customHeight="1" thickBot="1" x14ac:dyDescent="0.25">
      <c r="A48" s="13" t="s">
        <v>7</v>
      </c>
      <c r="B48" s="57">
        <f>(B45-B46-B47)</f>
        <v>0</v>
      </c>
      <c r="C48" s="57">
        <f>(C45-C46-C47)</f>
        <v>0</v>
      </c>
      <c r="D48" s="58">
        <f>(D45-D46-D47)</f>
        <v>0</v>
      </c>
      <c r="E48" s="55">
        <f t="shared" si="4"/>
        <v>0</v>
      </c>
    </row>
    <row r="49" spans="1:5" x14ac:dyDescent="0.2">
      <c r="A49" s="21"/>
      <c r="B49" s="21"/>
      <c r="C49" s="21"/>
      <c r="D49" s="21"/>
      <c r="E49" s="21"/>
    </row>
    <row r="50" spans="1:5" x14ac:dyDescent="0.2">
      <c r="A50" s="22"/>
      <c r="B50" s="21"/>
      <c r="C50" s="21"/>
      <c r="D50" s="21"/>
      <c r="E50" s="21"/>
    </row>
  </sheetData>
  <sheetProtection selectLockedCells="1"/>
  <mergeCells count="13">
    <mergeCell ref="A25:E25"/>
    <mergeCell ref="B2:E2"/>
    <mergeCell ref="A12:C12"/>
    <mergeCell ref="A16:E16"/>
    <mergeCell ref="A18:E18"/>
    <mergeCell ref="A19:E19"/>
    <mergeCell ref="A42:E42"/>
    <mergeCell ref="A27:E27"/>
    <mergeCell ref="A29:E29"/>
    <mergeCell ref="A31:E31"/>
    <mergeCell ref="A32:E32"/>
    <mergeCell ref="A38:E38"/>
    <mergeCell ref="A40:E4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125" zoomScaleNormal="90" workbookViewId="0">
      <selection activeCell="H9" sqref="H9"/>
    </sheetView>
  </sheetViews>
  <sheetFormatPr defaultColWidth="8.85546875" defaultRowHeight="12.75" x14ac:dyDescent="0.2"/>
  <cols>
    <col min="1" max="1" width="35.42578125" customWidth="1"/>
    <col min="2" max="5" width="12.7109375" customWidth="1"/>
  </cols>
  <sheetData>
    <row r="1" spans="1:6" ht="1.35" customHeight="1" x14ac:dyDescent="0.2"/>
    <row r="2" spans="1:6" ht="14.45" customHeight="1" x14ac:dyDescent="0.2">
      <c r="B2" s="67" t="s">
        <v>9</v>
      </c>
      <c r="C2" s="67"/>
      <c r="D2" s="67"/>
      <c r="E2" s="67"/>
    </row>
    <row r="3" spans="1:6" ht="11.45" customHeight="1" x14ac:dyDescent="0.2">
      <c r="C3" s="37" t="s">
        <v>39</v>
      </c>
      <c r="D3" s="39"/>
    </row>
    <row r="4" spans="1:6" x14ac:dyDescent="0.2">
      <c r="C4" s="29"/>
      <c r="D4" s="29"/>
      <c r="E4" s="29"/>
      <c r="F4" s="30"/>
    </row>
    <row r="5" spans="1:6" ht="12.75" customHeight="1" x14ac:dyDescent="0.2">
      <c r="C5" s="29"/>
      <c r="D5" s="29"/>
      <c r="E5" s="29"/>
      <c r="F5" s="30"/>
    </row>
    <row r="6" spans="1:6" ht="12.75" customHeight="1" x14ac:dyDescent="0.2">
      <c r="C6" s="29"/>
      <c r="D6" s="29"/>
      <c r="E6" s="29"/>
      <c r="F6" s="30"/>
    </row>
    <row r="7" spans="1:6" ht="12.75" customHeight="1" x14ac:dyDescent="0.2">
      <c r="A7" s="1" t="s">
        <v>0</v>
      </c>
      <c r="B7" s="2"/>
      <c r="C7" s="2"/>
      <c r="D7" s="2"/>
      <c r="E7" s="2"/>
    </row>
    <row r="8" spans="1:6" ht="12.75" customHeight="1" x14ac:dyDescent="0.2">
      <c r="A8" s="3" t="s">
        <v>59</v>
      </c>
      <c r="B8" s="4"/>
      <c r="C8" s="5"/>
      <c r="D8" s="5"/>
      <c r="E8" s="6"/>
    </row>
    <row r="9" spans="1:6" ht="12.75" customHeight="1" x14ac:dyDescent="0.2">
      <c r="A9" s="41"/>
      <c r="B9" s="28"/>
      <c r="C9" s="23"/>
      <c r="D9" s="23"/>
      <c r="E9" s="24"/>
    </row>
    <row r="10" spans="1:6" ht="12.75" customHeight="1" x14ac:dyDescent="0.2">
      <c r="A10" s="7" t="s">
        <v>8</v>
      </c>
      <c r="B10" s="8"/>
      <c r="C10" s="9"/>
      <c r="D10" s="9"/>
      <c r="E10" s="10"/>
    </row>
    <row r="11" spans="1:6" ht="12.75" customHeight="1" x14ac:dyDescent="0.2">
      <c r="A11" s="40"/>
      <c r="B11" s="27"/>
      <c r="C11" s="25"/>
      <c r="D11" s="25"/>
      <c r="E11" s="26"/>
    </row>
    <row r="12" spans="1:6" ht="26.45" customHeight="1" x14ac:dyDescent="0.2">
      <c r="A12" s="68" t="s">
        <v>1</v>
      </c>
      <c r="B12" s="68"/>
      <c r="C12" s="68"/>
      <c r="D12" s="2"/>
      <c r="E12" s="2"/>
    </row>
    <row r="13" spans="1:6" x14ac:dyDescent="0.2">
      <c r="A13" s="11"/>
      <c r="B13" s="2"/>
      <c r="C13" s="2"/>
      <c r="D13" s="2"/>
      <c r="E13" s="11"/>
    </row>
    <row r="14" spans="1:6" x14ac:dyDescent="0.2">
      <c r="A14" s="38"/>
      <c r="B14" s="42" t="s">
        <v>37</v>
      </c>
      <c r="C14" s="42" t="s">
        <v>2</v>
      </c>
      <c r="D14" s="42" t="s">
        <v>2</v>
      </c>
      <c r="E14" s="12" t="s">
        <v>3</v>
      </c>
    </row>
    <row r="15" spans="1:6" x14ac:dyDescent="0.2">
      <c r="A15" s="36" t="s">
        <v>35</v>
      </c>
      <c r="B15" s="43">
        <f>(4*4000*1.3*0.2)</f>
        <v>4160</v>
      </c>
      <c r="C15" s="43">
        <f>(12*4000*1.3*0.2)</f>
        <v>12480</v>
      </c>
      <c r="D15" s="43">
        <f>(12*4000*1.3*0.2)</f>
        <v>12480</v>
      </c>
      <c r="E15" s="48">
        <f>SUM(B15:D15)</f>
        <v>29120</v>
      </c>
    </row>
    <row r="16" spans="1:6" x14ac:dyDescent="0.2">
      <c r="A16" s="70"/>
      <c r="B16" s="70"/>
      <c r="C16" s="70"/>
      <c r="D16" s="70"/>
      <c r="E16" s="70"/>
    </row>
    <row r="17" spans="1:5" ht="13.5" customHeight="1" x14ac:dyDescent="0.2">
      <c r="A17" s="36" t="s">
        <v>10</v>
      </c>
      <c r="B17" s="44"/>
      <c r="C17" s="44"/>
      <c r="D17" s="44"/>
      <c r="E17" s="48">
        <f>SUM(B17:D17)</f>
        <v>0</v>
      </c>
    </row>
    <row r="18" spans="1:5" ht="13.5" customHeight="1" x14ac:dyDescent="0.2">
      <c r="A18" s="71"/>
      <c r="B18" s="69"/>
      <c r="C18" s="69"/>
      <c r="D18" s="69"/>
      <c r="E18" s="72"/>
    </row>
    <row r="19" spans="1:5" ht="13.5" customHeight="1" x14ac:dyDescent="0.2">
      <c r="A19" s="73" t="s">
        <v>26</v>
      </c>
      <c r="B19" s="74"/>
      <c r="C19" s="74"/>
      <c r="D19" s="74"/>
      <c r="E19" s="75"/>
    </row>
    <row r="20" spans="1:5" ht="13.5" customHeight="1" x14ac:dyDescent="0.2">
      <c r="A20" s="16" t="s">
        <v>13</v>
      </c>
      <c r="B20" s="45">
        <v>3000</v>
      </c>
      <c r="C20" s="45">
        <v>4000</v>
      </c>
      <c r="D20" s="45">
        <v>4000</v>
      </c>
      <c r="E20" s="49">
        <f t="shared" ref="E20:E23" si="0">SUM(B20:D20)</f>
        <v>11000</v>
      </c>
    </row>
    <row r="21" spans="1:5" ht="13.5" customHeight="1" x14ac:dyDescent="0.2">
      <c r="A21" s="16" t="s">
        <v>12</v>
      </c>
      <c r="B21" s="45"/>
      <c r="C21" s="45"/>
      <c r="D21" s="45"/>
      <c r="E21" s="49">
        <f t="shared" si="0"/>
        <v>0</v>
      </c>
    </row>
    <row r="22" spans="1:5" ht="13.5" customHeight="1" x14ac:dyDescent="0.2">
      <c r="A22" s="14" t="s">
        <v>40</v>
      </c>
      <c r="B22" s="45"/>
      <c r="C22" s="45"/>
      <c r="D22" s="45"/>
      <c r="E22" s="49">
        <f t="shared" si="0"/>
        <v>0</v>
      </c>
    </row>
    <row r="23" spans="1:5" ht="13.5" customHeight="1" x14ac:dyDescent="0.2">
      <c r="A23" s="14" t="s">
        <v>4</v>
      </c>
      <c r="B23" s="45"/>
      <c r="C23" s="45"/>
      <c r="D23" s="45"/>
      <c r="E23" s="49">
        <f t="shared" si="0"/>
        <v>0</v>
      </c>
    </row>
    <row r="24" spans="1:5" x14ac:dyDescent="0.2">
      <c r="A24" s="15" t="s">
        <v>11</v>
      </c>
      <c r="B24" s="48">
        <f>SUM(B20:B23)</f>
        <v>3000</v>
      </c>
      <c r="C24" s="48">
        <f>SUM(C20:C23)</f>
        <v>4000</v>
      </c>
      <c r="D24" s="48">
        <f>SUM(D20:D23)</f>
        <v>4000</v>
      </c>
      <c r="E24" s="48">
        <f>SUM(B24:D24)</f>
        <v>11000</v>
      </c>
    </row>
    <row r="25" spans="1:5" x14ac:dyDescent="0.2">
      <c r="A25" s="64"/>
      <c r="B25" s="65"/>
      <c r="C25" s="65"/>
      <c r="D25" s="65"/>
      <c r="E25" s="66"/>
    </row>
    <row r="26" spans="1:5" x14ac:dyDescent="0.2">
      <c r="A26" s="36" t="s">
        <v>36</v>
      </c>
      <c r="B26" s="61">
        <v>1000</v>
      </c>
      <c r="C26" s="61">
        <v>1000</v>
      </c>
      <c r="D26" s="61">
        <v>1000</v>
      </c>
      <c r="E26" s="48">
        <f t="shared" ref="E26" si="1">SUM(B26:D26)</f>
        <v>3000</v>
      </c>
    </row>
    <row r="27" spans="1:5" x14ac:dyDescent="0.2">
      <c r="A27" s="64"/>
      <c r="B27" s="65"/>
      <c r="C27" s="65"/>
      <c r="D27" s="65"/>
      <c r="E27" s="66"/>
    </row>
    <row r="28" spans="1:5" ht="13.5" customHeight="1" x14ac:dyDescent="0.2">
      <c r="A28" s="13" t="s">
        <v>24</v>
      </c>
      <c r="B28" s="43"/>
      <c r="C28" s="43"/>
      <c r="D28" s="43"/>
      <c r="E28" s="48">
        <f>SUM(B28:D28)</f>
        <v>0</v>
      </c>
    </row>
    <row r="29" spans="1:5" ht="13.5" customHeight="1" x14ac:dyDescent="0.2">
      <c r="A29" s="79"/>
      <c r="B29" s="80"/>
      <c r="C29" s="80"/>
      <c r="D29" s="80"/>
      <c r="E29" s="81"/>
    </row>
    <row r="30" spans="1:5" ht="13.5" customHeight="1" x14ac:dyDescent="0.2">
      <c r="A30" s="13" t="s">
        <v>15</v>
      </c>
      <c r="B30" s="43">
        <f>4*500*0.2</f>
        <v>400</v>
      </c>
      <c r="C30" s="43">
        <f>12*500*0.2</f>
        <v>1200</v>
      </c>
      <c r="D30" s="43">
        <f>12*500*0.2</f>
        <v>1200</v>
      </c>
      <c r="E30" s="48">
        <f>SUM(B30:D30)</f>
        <v>2800</v>
      </c>
    </row>
    <row r="31" spans="1:5" ht="13.5" customHeight="1" x14ac:dyDescent="0.2">
      <c r="A31" s="79"/>
      <c r="B31" s="80"/>
      <c r="C31" s="80"/>
      <c r="D31" s="80"/>
      <c r="E31" s="81"/>
    </row>
    <row r="32" spans="1:5" ht="13.5" customHeight="1" x14ac:dyDescent="0.2">
      <c r="A32" s="73" t="s">
        <v>27</v>
      </c>
      <c r="B32" s="74"/>
      <c r="C32" s="74"/>
      <c r="D32" s="74"/>
      <c r="E32" s="75"/>
    </row>
    <row r="33" spans="1:5" ht="13.5" customHeight="1" x14ac:dyDescent="0.2">
      <c r="A33" s="14" t="s">
        <v>14</v>
      </c>
      <c r="B33" s="45"/>
      <c r="C33" s="45"/>
      <c r="D33" s="45"/>
      <c r="E33" s="49">
        <f>SUM(B33:D33)</f>
        <v>0</v>
      </c>
    </row>
    <row r="34" spans="1:5" ht="13.5" customHeight="1" x14ac:dyDescent="0.2">
      <c r="A34" s="14" t="s">
        <v>25</v>
      </c>
      <c r="B34" s="45"/>
      <c r="C34" s="45"/>
      <c r="D34" s="45"/>
      <c r="E34" s="49">
        <f t="shared" ref="E34" si="2">SUM(B34:D34)</f>
        <v>0</v>
      </c>
    </row>
    <row r="35" spans="1:5" ht="13.5" customHeight="1" x14ac:dyDescent="0.2">
      <c r="A35" s="14" t="s">
        <v>5</v>
      </c>
      <c r="B35" s="45"/>
      <c r="C35" s="45"/>
      <c r="D35" s="45"/>
      <c r="E35" s="49">
        <f>SUM(B35:D35)</f>
        <v>0</v>
      </c>
    </row>
    <row r="36" spans="1:5" ht="13.5" customHeight="1" x14ac:dyDescent="0.2">
      <c r="A36" s="14" t="s">
        <v>17</v>
      </c>
      <c r="B36" s="45"/>
      <c r="C36" s="45"/>
      <c r="D36" s="45"/>
      <c r="E36" s="49">
        <f>SUM(B36:D36)</f>
        <v>0</v>
      </c>
    </row>
    <row r="37" spans="1:5" ht="13.5" customHeight="1" x14ac:dyDescent="0.2">
      <c r="A37" s="13" t="s">
        <v>16</v>
      </c>
      <c r="B37" s="48">
        <f>SUM(B33:B36)</f>
        <v>0</v>
      </c>
      <c r="C37" s="48">
        <f>SUM(C33:C36)</f>
        <v>0</v>
      </c>
      <c r="D37" s="48">
        <f>SUM(D33:D36)</f>
        <v>0</v>
      </c>
      <c r="E37" s="48">
        <f>SUM(B37:D37)</f>
        <v>0</v>
      </c>
    </row>
    <row r="38" spans="1:5" ht="13.5" customHeight="1" x14ac:dyDescent="0.2">
      <c r="A38" s="79"/>
      <c r="B38" s="80"/>
      <c r="C38" s="80"/>
      <c r="D38" s="80"/>
      <c r="E38" s="81"/>
    </row>
    <row r="39" spans="1:5" ht="12.75" customHeight="1" x14ac:dyDescent="0.2">
      <c r="A39" s="13" t="s">
        <v>18</v>
      </c>
      <c r="B39" s="43">
        <f>400</f>
        <v>400</v>
      </c>
      <c r="C39" s="43">
        <f>600</f>
        <v>600</v>
      </c>
      <c r="D39" s="43">
        <f>600</f>
        <v>600</v>
      </c>
      <c r="E39" s="48">
        <f>SUM(B39:D39)</f>
        <v>1600</v>
      </c>
    </row>
    <row r="40" spans="1:5" ht="13.5" customHeight="1" thickBot="1" x14ac:dyDescent="0.25">
      <c r="A40" s="82"/>
      <c r="B40" s="83"/>
      <c r="C40" s="83"/>
      <c r="D40" s="83"/>
      <c r="E40" s="84"/>
    </row>
    <row r="41" spans="1:5" ht="27" customHeight="1" thickTop="1" thickBot="1" x14ac:dyDescent="0.25">
      <c r="A41" s="17" t="s">
        <v>19</v>
      </c>
      <c r="B41" s="50">
        <f>SUM(B15,B17,B24,B26,B28,B30,B37,B39)</f>
        <v>8960</v>
      </c>
      <c r="C41" s="50">
        <f t="shared" ref="C41:D41" si="3">SUM(C15,C17,C24,C26,C28,C30,C37,C39)</f>
        <v>19280</v>
      </c>
      <c r="D41" s="50">
        <f t="shared" si="3"/>
        <v>19280</v>
      </c>
      <c r="E41" s="50">
        <f>SUM(B41:D41)</f>
        <v>47520</v>
      </c>
    </row>
    <row r="42" spans="1:5" s="31" customFormat="1" ht="13.5" thickTop="1" x14ac:dyDescent="0.2">
      <c r="A42" s="76"/>
      <c r="B42" s="77"/>
      <c r="C42" s="77"/>
      <c r="D42" s="77"/>
      <c r="E42" s="78"/>
    </row>
    <row r="43" spans="1:5" ht="13.5" customHeight="1" x14ac:dyDescent="0.2">
      <c r="A43" s="13" t="s">
        <v>20</v>
      </c>
      <c r="B43" s="45"/>
      <c r="C43" s="45"/>
      <c r="D43" s="45"/>
      <c r="E43" s="51">
        <f t="shared" ref="E43:E48" si="4">SUM(B43:D43)</f>
        <v>0</v>
      </c>
    </row>
    <row r="44" spans="1:5" ht="13.5" customHeight="1" thickBot="1" x14ac:dyDescent="0.25">
      <c r="A44" s="18" t="s">
        <v>21</v>
      </c>
      <c r="B44" s="46"/>
      <c r="C44" s="46"/>
      <c r="D44" s="46"/>
      <c r="E44" s="52">
        <f t="shared" si="4"/>
        <v>0</v>
      </c>
    </row>
    <row r="45" spans="1:5" ht="27" customHeight="1" thickTop="1" thickBot="1" x14ac:dyDescent="0.25">
      <c r="A45" s="19" t="s">
        <v>6</v>
      </c>
      <c r="B45" s="56">
        <f>(B41-B43-B44)</f>
        <v>8960</v>
      </c>
      <c r="C45" s="56">
        <f t="shared" ref="C45:D45" si="5">(C41-C43-C44)</f>
        <v>19280</v>
      </c>
      <c r="D45" s="56">
        <f t="shared" si="5"/>
        <v>19280</v>
      </c>
      <c r="E45" s="53">
        <f t="shared" si="4"/>
        <v>47520</v>
      </c>
    </row>
    <row r="46" spans="1:5" ht="13.5" customHeight="1" thickTop="1" x14ac:dyDescent="0.2">
      <c r="A46" s="20" t="s">
        <v>22</v>
      </c>
      <c r="B46" s="47">
        <f>B45*0.2</f>
        <v>1792</v>
      </c>
      <c r="C46" s="47">
        <f>C45*0.2</f>
        <v>3856</v>
      </c>
      <c r="D46" s="47">
        <f>D45*0.2</f>
        <v>3856</v>
      </c>
      <c r="E46" s="54">
        <f t="shared" si="4"/>
        <v>9504</v>
      </c>
    </row>
    <row r="47" spans="1:5" ht="24.6" customHeight="1" thickBot="1" x14ac:dyDescent="0.25">
      <c r="A47" s="13" t="s">
        <v>23</v>
      </c>
      <c r="B47" s="45"/>
      <c r="C47" s="45"/>
      <c r="D47" s="45"/>
      <c r="E47" s="52">
        <f t="shared" si="4"/>
        <v>0</v>
      </c>
    </row>
    <row r="48" spans="1:5" ht="13.5" customHeight="1" thickBot="1" x14ac:dyDescent="0.25">
      <c r="A48" s="13" t="s">
        <v>7</v>
      </c>
      <c r="B48" s="57">
        <f>(B45-B46-B47)</f>
        <v>7168</v>
      </c>
      <c r="C48" s="57">
        <f>(C45-C46-C47)</f>
        <v>15424</v>
      </c>
      <c r="D48" s="58">
        <f>(D45-D46-D47)</f>
        <v>15424</v>
      </c>
      <c r="E48" s="55">
        <f t="shared" si="4"/>
        <v>38016</v>
      </c>
    </row>
    <row r="49" spans="1:5" x14ac:dyDescent="0.2">
      <c r="A49" s="21"/>
      <c r="B49" s="21"/>
      <c r="C49" s="21"/>
      <c r="D49" s="21"/>
      <c r="E49" s="21"/>
    </row>
    <row r="50" spans="1:5" x14ac:dyDescent="0.2">
      <c r="A50" s="22"/>
      <c r="B50" s="21"/>
      <c r="C50" s="21"/>
      <c r="D50" s="21"/>
      <c r="E50" s="21"/>
    </row>
  </sheetData>
  <sheetProtection selectLockedCells="1"/>
  <mergeCells count="13">
    <mergeCell ref="A42:E42"/>
    <mergeCell ref="A19:E19"/>
    <mergeCell ref="A32:E32"/>
    <mergeCell ref="A16:E16"/>
    <mergeCell ref="A18:E18"/>
    <mergeCell ref="B2:E2"/>
    <mergeCell ref="A38:E38"/>
    <mergeCell ref="A40:E40"/>
    <mergeCell ref="A12:C12"/>
    <mergeCell ref="A25:E25"/>
    <mergeCell ref="A29:E29"/>
    <mergeCell ref="A27:E27"/>
    <mergeCell ref="A31:E3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4D57A3A1F39A84B9F335DD1A53CDEB6" ma:contentTypeVersion="7" ma:contentTypeDescription="Luo uusi asiakirja." ma:contentTypeScope="" ma:versionID="4d79c68c9e7d00d1da41a239858cb498">
  <xsd:schema xmlns:xsd="http://www.w3.org/2001/XMLSchema" xmlns:xs="http://www.w3.org/2001/XMLSchema" xmlns:p="http://schemas.microsoft.com/office/2006/metadata/properties" xmlns:ns2="58a0ef81-3458-4a70-9ec4-8ff25759b32a" targetNamespace="http://schemas.microsoft.com/office/2006/metadata/properties" ma:root="true" ma:fieldsID="751e906f998946044544d4e788395bd9" ns2:_="">
    <xsd:import namespace="58a0ef81-3458-4a70-9ec4-8ff25759b3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0ef81-3458-4a70-9ec4-8ff25759b3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B8C65B-FEB5-47B8-84FC-69B396E9CE9D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58a0ef81-3458-4a70-9ec4-8ff25759b32a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CF4E04-83C0-4B1A-B60C-2F86E705C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a0ef81-3458-4a70-9ec4-8ff25759b3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Talousarvio</vt:lpstr>
      <vt:lpstr>Vasso</vt:lpstr>
      <vt:lpstr>Pikassos</vt:lpstr>
      <vt:lpstr>SONetBOTNIA</vt:lpstr>
      <vt:lpstr>TYKS</vt:lpstr>
      <vt:lpstr>Turku</vt:lpstr>
      <vt:lpstr>TY</vt:lpstr>
      <vt:lpstr>Satakunnan ls kehittämisyksikkö</vt:lpstr>
      <vt:lpstr>FSKC </vt:lpstr>
      <vt:lpstr>Suurten kuluerien erittely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stmmked</dc:creator>
  <cp:keywords/>
  <dc:description/>
  <cp:lastModifiedBy>Nanai Sari</cp:lastModifiedBy>
  <cp:revision/>
  <dcterms:created xsi:type="dcterms:W3CDTF">2010-05-25T08:06:49Z</dcterms:created>
  <dcterms:modified xsi:type="dcterms:W3CDTF">2020-05-20T05:27:03Z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0x01010084D57A3A1F39A84B9F335DD1A53CDEB6</vt:lpwstr>
  </property>
</Properties>
</file>