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urku.fi\jaot\Koti01\pioksane\Omat tiedostot\Asiantuntijatyöryhmä\Sosiaalipäivystys\Sopimus\"/>
    </mc:Choice>
  </mc:AlternateContent>
  <bookViews>
    <workbookView xWindow="0" yWindow="0" windowWidth="14400" windowHeight="5280" activeTab="2"/>
  </bookViews>
  <sheets>
    <sheet name="Kustannukset 2017" sheetId="4" r:id="rId1"/>
    <sheet name="Kustannusjako 2017" sheetId="6" r:id="rId2"/>
    <sheet name="Turun kaupungin osuus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7" l="1"/>
  <c r="B19" i="7"/>
  <c r="C33" i="7"/>
  <c r="B33" i="7" s="1"/>
  <c r="C34" i="7"/>
  <c r="B34" i="7" l="1"/>
  <c r="B35" i="7"/>
  <c r="G26" i="6"/>
  <c r="G25" i="6"/>
  <c r="A49" i="4"/>
  <c r="C13" i="7"/>
  <c r="C14" i="7"/>
  <c r="C11" i="7"/>
  <c r="C10" i="7"/>
  <c r="B8" i="7"/>
  <c r="B7" i="7"/>
  <c r="B6" i="7"/>
  <c r="C8" i="7" l="1"/>
  <c r="C16" i="7" s="1"/>
  <c r="B37" i="7"/>
  <c r="B20" i="7" s="1"/>
  <c r="B36" i="7"/>
  <c r="B37" i="4"/>
  <c r="B36" i="4"/>
  <c r="B28" i="4"/>
  <c r="B22" i="7" l="1"/>
  <c r="B23" i="7" s="1"/>
  <c r="B25" i="6"/>
  <c r="C18" i="6" s="1"/>
  <c r="E18" i="6" l="1"/>
  <c r="D18" i="6"/>
  <c r="C12" i="6"/>
  <c r="C11" i="6"/>
  <c r="C9" i="6"/>
  <c r="C15" i="6"/>
  <c r="C23" i="6"/>
  <c r="C21" i="6"/>
  <c r="C6" i="6"/>
  <c r="C10" i="6"/>
  <c r="C19" i="6"/>
  <c r="C22" i="6"/>
  <c r="C4" i="6"/>
  <c r="C7" i="6"/>
  <c r="C13" i="6"/>
  <c r="C16" i="6"/>
  <c r="C24" i="6"/>
  <c r="C5" i="6"/>
  <c r="C8" i="6"/>
  <c r="C14" i="6"/>
  <c r="C17" i="6"/>
  <c r="C20" i="6"/>
  <c r="E8" i="6" l="1"/>
  <c r="D8" i="6"/>
  <c r="D13" i="6"/>
  <c r="E13" i="6"/>
  <c r="E19" i="6"/>
  <c r="D19" i="6"/>
  <c r="E23" i="6"/>
  <c r="D23" i="6"/>
  <c r="E12" i="6"/>
  <c r="D12" i="6"/>
  <c r="E20" i="6"/>
  <c r="D20" i="6"/>
  <c r="D5" i="6"/>
  <c r="E5" i="6"/>
  <c r="E7" i="6"/>
  <c r="D7" i="6"/>
  <c r="E10" i="6"/>
  <c r="D10" i="6"/>
  <c r="E15" i="6"/>
  <c r="D15" i="6"/>
  <c r="D17" i="6"/>
  <c r="E17" i="6"/>
  <c r="E24" i="6"/>
  <c r="D24" i="6"/>
  <c r="E4" i="6"/>
  <c r="D4" i="6"/>
  <c r="E6" i="6"/>
  <c r="D6" i="6"/>
  <c r="D9" i="6"/>
  <c r="E9" i="6"/>
  <c r="E14" i="6"/>
  <c r="D14" i="6"/>
  <c r="E16" i="6"/>
  <c r="D16" i="6"/>
  <c r="D22" i="6"/>
  <c r="E22" i="6"/>
  <c r="E21" i="6"/>
  <c r="D21" i="6"/>
  <c r="E11" i="6"/>
  <c r="D11" i="6"/>
  <c r="C25" i="6"/>
  <c r="E25" i="6" l="1"/>
  <c r="D25" i="6"/>
</calcChain>
</file>

<file path=xl/sharedStrings.xml><?xml version="1.0" encoding="utf-8"?>
<sst xmlns="http://schemas.openxmlformats.org/spreadsheetml/2006/main" count="89" uniqueCount="81">
  <si>
    <t>Kaarina</t>
  </si>
  <si>
    <t>Lieto</t>
  </si>
  <si>
    <t>Masku</t>
  </si>
  <si>
    <t>Mynämäki</t>
  </si>
  <si>
    <t>Naantali</t>
  </si>
  <si>
    <t>Nousiainen</t>
  </si>
  <si>
    <t>Paimio</t>
  </si>
  <si>
    <t>Sauvo</t>
  </si>
  <si>
    <t>Turku</t>
  </si>
  <si>
    <t>Kemiönsaari</t>
  </si>
  <si>
    <t>Parainen</t>
  </si>
  <si>
    <t>Asukasluku</t>
  </si>
  <si>
    <t>31.12.2015</t>
  </si>
  <si>
    <t>Salo</t>
  </si>
  <si>
    <t>Pöytyä</t>
  </si>
  <si>
    <t>Loimaa</t>
  </si>
  <si>
    <t>Aura</t>
  </si>
  <si>
    <t>Koski Tl</t>
  </si>
  <si>
    <t>Marttila</t>
  </si>
  <si>
    <t>Oripää</t>
  </si>
  <si>
    <t>Osuus asukasluvusta</t>
  </si>
  <si>
    <t>Turun sosiaalipäivystyksen kustannukset vuonna 2015 (virka-ajan ulkopuolinen)</t>
  </si>
  <si>
    <t>Turun sosiaalipäivystyksen kustannukset vuonna 2016 (virka-ajan ulkopuolinen)</t>
  </si>
  <si>
    <t>Arvio nykyisen laajuisen Turun sosiaalipäivystyksen kustannuksista vuonna 2017 (virka-ajan ulkopuolinen)</t>
  </si>
  <si>
    <t>Yhteensä</t>
  </si>
  <si>
    <t>UUSI TOIMINTAMALLI</t>
  </si>
  <si>
    <t>TOIMINTAMENOT</t>
  </si>
  <si>
    <t>Palkat ja palkkiot</t>
  </si>
  <si>
    <t>Muiden palvelujen ostot</t>
  </si>
  <si>
    <t>Ostot tilikauden aikana</t>
  </si>
  <si>
    <t>Avustukset yksityisille</t>
  </si>
  <si>
    <t>Avustukset yhteisoille</t>
  </si>
  <si>
    <t>Avustukset taseyksikoille</t>
  </si>
  <si>
    <t>Vuokrat</t>
  </si>
  <si>
    <t>Muut toimintakulut</t>
  </si>
  <si>
    <t>Henkilöstökulut*</t>
  </si>
  <si>
    <t>* Lisätty aktiivipäivystysyksikköön 3 uutta sosiaalityöntekijän vakanssia</t>
  </si>
  <si>
    <t>Eläkekulut</t>
  </si>
  <si>
    <t>Muut henkilöstösivukulut</t>
  </si>
  <si>
    <t>Hlöstökorvaukset &amp; -menojen korjauserät</t>
  </si>
  <si>
    <t>Varastojen lisäys / vähennys</t>
  </si>
  <si>
    <t xml:space="preserve">Palveluiden ostot </t>
  </si>
  <si>
    <t xml:space="preserve">Aineet, tarvikkeet ja tavarat </t>
  </si>
  <si>
    <t>Toimintamenot yhteensä</t>
  </si>
  <si>
    <t>Asiakaspalvelujen ostot**</t>
  </si>
  <si>
    <t>** Loimaan ja Salon varallaolorinkien varallaolokustannus 2 * 52 000 € sekä</t>
  </si>
  <si>
    <t xml:space="preserve">   Loimaan varallaoloringin aktiivipäivystyksen kustannukset (16 000 €) ja </t>
  </si>
  <si>
    <t xml:space="preserve">   Salon varallaoloringin aktiivipäivystyksen kustannukset (30 000 €)</t>
  </si>
  <si>
    <t xml:space="preserve">Avustukset </t>
  </si>
  <si>
    <t>Somero</t>
  </si>
  <si>
    <t>Sosiaalipäivystyksen vuosikustannus</t>
  </si>
  <si>
    <t>Kustannus 1.4-31.12.2017</t>
  </si>
  <si>
    <t xml:space="preserve">Vuosikustannus </t>
  </si>
  <si>
    <t>Kustannukset *kk</t>
  </si>
  <si>
    <t>Kustannukset ajalla 1.4-31.12.2017</t>
  </si>
  <si>
    <t>Raisio</t>
  </si>
  <si>
    <t>Rusko</t>
  </si>
  <si>
    <t>Kustannukset kasvavat</t>
  </si>
  <si>
    <t>Vuosikustannus</t>
  </si>
  <si>
    <t>Aloitus 1.2.2017</t>
  </si>
  <si>
    <t>Aloitus 1.3.2017</t>
  </si>
  <si>
    <t>Kustannus vuonna 2017</t>
  </si>
  <si>
    <t>Tulot kasvavat</t>
  </si>
  <si>
    <t>Muilta sopimuskunnilta laskutettu osuus vuonna 2016</t>
  </si>
  <si>
    <t>Muilta sopimuskunnilta laskutettava osuus 1.1-31.3.2017</t>
  </si>
  <si>
    <t>Muilta sopimuskunnilta laskutettava osuus 1.4.2017-31.12.2017</t>
  </si>
  <si>
    <t>Muut</t>
  </si>
  <si>
    <t>Kuukausikustannus, tammikuu 2017</t>
  </si>
  <si>
    <t>Kuukausikustannus, helmikuu 2017</t>
  </si>
  <si>
    <t>Kuukausikustannus, maaliskuu 2017</t>
  </si>
  <si>
    <t>Turku (57,56 %)</t>
  </si>
  <si>
    <t>Muut kunnat (42,44%)</t>
  </si>
  <si>
    <t>3 sosiaalityöntekijää á 63500</t>
  </si>
  <si>
    <t>Loimaan varallaolo, aloitus 1.4.17</t>
  </si>
  <si>
    <t>Salon varallaolo 1.4.17</t>
  </si>
  <si>
    <t>Loimaan aktiivityö 1.4.17</t>
  </si>
  <si>
    <t>Salon aktiivityö 1.4.17</t>
  </si>
  <si>
    <t>Muilta laskutettava vuonna 2017 yhteensä</t>
  </si>
  <si>
    <t>ARVIO 1.1-31.12.2017</t>
  </si>
  <si>
    <t>Yhteensä 1.1-31.3.2017</t>
  </si>
  <si>
    <t>Muiden kuntien osuuden kasvu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</si>
</sst>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2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2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1" xfId="0" applyFont="1" applyBorder="1" applyAlignment="1">
      <alignment wrapText="1"/>
    </xf>
    <xf numFmtId="0" fontId="0" fillId="0" borderId="1" xfId="0" applyBorder="1"/>
    <xf numFmtId="0" fontId="6" fillId="4" borderId="1" xfId="3" applyFont="1" applyFill="1" applyBorder="1" applyAlignment="1">
      <alignment horizontal="left"/>
    </xf>
    <xf numFmtId="3" fontId="7" fillId="4" borderId="1" xfId="1" applyNumberFormat="1" applyFont="1" applyFill="1" applyBorder="1" applyAlignment="1">
      <alignment horizontal="right"/>
    </xf>
    <xf numFmtId="0" fontId="8" fillId="0" borderId="1" xfId="4" applyFont="1" applyBorder="1" applyAlignment="1">
      <alignment horizontal="left"/>
    </xf>
    <xf numFmtId="3" fontId="4" fillId="4" borderId="1" xfId="3" applyNumberFormat="1" applyFont="1" applyFill="1" applyBorder="1" applyAlignment="1">
      <alignment horizontal="right"/>
    </xf>
    <xf numFmtId="0" fontId="5" fillId="4" borderId="1" xfId="3" applyFont="1" applyFill="1" applyBorder="1" applyAlignment="1">
      <alignment horizontal="left" indent="1"/>
    </xf>
    <xf numFmtId="3" fontId="9" fillId="4" borderId="1" xfId="1" applyNumberFormat="1" applyFont="1" applyFill="1" applyBorder="1" applyAlignment="1">
      <alignment horizontal="right"/>
    </xf>
    <xf numFmtId="3" fontId="10" fillId="4" borderId="1" xfId="1" applyNumberFormat="1" applyFont="1" applyFill="1" applyBorder="1" applyAlignment="1">
      <alignment horizontal="right"/>
    </xf>
    <xf numFmtId="0" fontId="4" fillId="4" borderId="1" xfId="3" applyFont="1" applyFill="1" applyBorder="1" applyAlignment="1">
      <alignment horizontal="left" indent="1"/>
    </xf>
    <xf numFmtId="3" fontId="1" fillId="0" borderId="1" xfId="0" applyNumberFormat="1" applyFont="1" applyBorder="1"/>
    <xf numFmtId="0" fontId="0" fillId="0" borderId="0" xfId="0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Font="1" applyFill="1" applyBorder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top" wrapText="1"/>
    </xf>
    <xf numFmtId="2" fontId="0" fillId="2" borderId="1" xfId="0" applyNumberFormat="1" applyFont="1" applyFill="1" applyBorder="1" applyAlignment="1">
      <alignment horizontal="center"/>
    </xf>
    <xf numFmtId="3" fontId="11" fillId="0" borderId="0" xfId="0" applyNumberFormat="1" applyFont="1"/>
    <xf numFmtId="2" fontId="0" fillId="0" borderId="0" xfId="0" applyNumberFormat="1" applyAlignment="1">
      <alignment horizontal="center"/>
    </xf>
    <xf numFmtId="0" fontId="11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</cellXfs>
  <cellStyles count="5">
    <cellStyle name="Normaali" xfId="0" builtinId="0"/>
    <cellStyle name="Normaali 2" xfId="1"/>
    <cellStyle name="Normal 3" xfId="3"/>
    <cellStyle name="Normal_Taul3" xfId="4"/>
    <cellStyle name="Prosentt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workbookViewId="0">
      <selection activeCell="A50" sqref="A50"/>
    </sheetView>
  </sheetViews>
  <sheetFormatPr defaultRowHeight="12.75"/>
  <cols>
    <col min="1" max="1" width="38.7109375" customWidth="1"/>
    <col min="2" max="2" width="41.28515625" customWidth="1"/>
    <col min="6" max="6" width="12" bestFit="1" customWidth="1"/>
  </cols>
  <sheetData>
    <row r="2" spans="1:5" ht="25.5">
      <c r="A2" s="27" t="s">
        <v>21</v>
      </c>
      <c r="B2" s="40">
        <v>792386</v>
      </c>
      <c r="C2" s="38"/>
      <c r="E2" s="5"/>
    </row>
    <row r="3" spans="1:5" ht="25.5">
      <c r="A3" s="27" t="s">
        <v>22</v>
      </c>
      <c r="B3" s="39">
        <v>786045</v>
      </c>
      <c r="C3" s="38"/>
      <c r="E3" s="5"/>
    </row>
    <row r="4" spans="1:5">
      <c r="A4" s="1"/>
      <c r="E4" s="5"/>
    </row>
    <row r="5" spans="1:5" ht="38.25">
      <c r="A5" s="27" t="s">
        <v>23</v>
      </c>
      <c r="B5" s="28">
        <v>789910</v>
      </c>
      <c r="E5" s="5"/>
    </row>
    <row r="6" spans="1:5">
      <c r="E6" s="5"/>
    </row>
    <row r="7" spans="1:5">
      <c r="A7" s="13" t="s">
        <v>25</v>
      </c>
      <c r="E7" s="5"/>
    </row>
    <row r="8" spans="1:5">
      <c r="A8" s="15"/>
      <c r="B8" s="16"/>
      <c r="C8" s="26"/>
      <c r="E8" s="5"/>
    </row>
    <row r="9" spans="1:5" ht="15">
      <c r="A9" s="17" t="s">
        <v>26</v>
      </c>
      <c r="B9" s="18"/>
      <c r="E9" s="5"/>
    </row>
    <row r="10" spans="1:5">
      <c r="A10" s="19" t="s">
        <v>35</v>
      </c>
      <c r="B10" s="20">
        <v>956940</v>
      </c>
      <c r="E10" s="5"/>
    </row>
    <row r="11" spans="1:5" s="4" customFormat="1" ht="15">
      <c r="A11" s="21" t="s">
        <v>27</v>
      </c>
      <c r="B11" s="23">
        <v>799018</v>
      </c>
      <c r="E11" s="14"/>
    </row>
    <row r="12" spans="1:5" ht="15">
      <c r="A12" s="21" t="s">
        <v>37</v>
      </c>
      <c r="B12" s="23">
        <v>128412</v>
      </c>
    </row>
    <row r="13" spans="1:5" ht="15">
      <c r="A13" s="21" t="s">
        <v>38</v>
      </c>
      <c r="B13" s="23">
        <v>48201</v>
      </c>
    </row>
    <row r="14" spans="1:5" ht="15">
      <c r="A14" s="21" t="s">
        <v>39</v>
      </c>
      <c r="B14" s="23">
        <v>0</v>
      </c>
    </row>
    <row r="15" spans="1:5" ht="15">
      <c r="A15" s="19" t="s">
        <v>41</v>
      </c>
      <c r="B15" s="22">
        <v>172106</v>
      </c>
      <c r="E15" s="9"/>
    </row>
    <row r="16" spans="1:5" ht="15">
      <c r="A16" s="21" t="s">
        <v>44</v>
      </c>
      <c r="B16" s="23">
        <v>150000</v>
      </c>
      <c r="E16" s="9"/>
    </row>
    <row r="17" spans="1:5" ht="15">
      <c r="A17" s="21" t="s">
        <v>28</v>
      </c>
      <c r="B17" s="23">
        <v>22106</v>
      </c>
      <c r="E17" s="9"/>
    </row>
    <row r="18" spans="1:5" ht="15">
      <c r="A18" s="19" t="s">
        <v>42</v>
      </c>
      <c r="B18" s="22">
        <v>1091</v>
      </c>
    </row>
    <row r="19" spans="1:5" ht="15">
      <c r="A19" s="21" t="s">
        <v>29</v>
      </c>
      <c r="B19" s="23">
        <v>1091</v>
      </c>
    </row>
    <row r="20" spans="1:5" ht="15">
      <c r="A20" s="21" t="s">
        <v>40</v>
      </c>
      <c r="B20" s="22">
        <v>0</v>
      </c>
    </row>
    <row r="21" spans="1:5" ht="15">
      <c r="A21" s="19" t="s">
        <v>48</v>
      </c>
      <c r="B21" s="22">
        <v>0</v>
      </c>
    </row>
    <row r="22" spans="1:5" ht="15">
      <c r="A22" s="21" t="s">
        <v>30</v>
      </c>
      <c r="B22" s="22">
        <v>0</v>
      </c>
    </row>
    <row r="23" spans="1:5" ht="15">
      <c r="A23" s="21" t="s">
        <v>31</v>
      </c>
      <c r="B23" s="22">
        <v>0</v>
      </c>
    </row>
    <row r="24" spans="1:5" ht="15">
      <c r="A24" s="21" t="s">
        <v>32</v>
      </c>
      <c r="B24" s="22">
        <v>0</v>
      </c>
    </row>
    <row r="25" spans="1:5" ht="15">
      <c r="A25" s="19" t="s">
        <v>34</v>
      </c>
      <c r="B25" s="22">
        <v>110</v>
      </c>
    </row>
    <row r="26" spans="1:5" ht="15">
      <c r="A26" s="21" t="s">
        <v>33</v>
      </c>
      <c r="B26" s="23">
        <v>0</v>
      </c>
      <c r="D26" s="9"/>
    </row>
    <row r="27" spans="1:5" ht="15">
      <c r="A27" s="21" t="s">
        <v>34</v>
      </c>
      <c r="B27" s="23">
        <v>110</v>
      </c>
    </row>
    <row r="28" spans="1:5">
      <c r="A28" s="24" t="s">
        <v>43</v>
      </c>
      <c r="B28" s="25">
        <f>B10+B15+B18+B25</f>
        <v>1130247</v>
      </c>
    </row>
    <row r="29" spans="1:5">
      <c r="A29" s="9"/>
      <c r="B29" s="4"/>
    </row>
    <row r="30" spans="1:5">
      <c r="A30" t="s">
        <v>36</v>
      </c>
      <c r="B30" s="9"/>
      <c r="C30" s="4"/>
    </row>
    <row r="31" spans="1:5">
      <c r="A31" t="s">
        <v>45</v>
      </c>
      <c r="B31" s="9"/>
      <c r="C31" s="4"/>
    </row>
    <row r="32" spans="1:5">
      <c r="A32" t="s">
        <v>46</v>
      </c>
      <c r="B32" s="11"/>
    </row>
    <row r="33" spans="1:2">
      <c r="A33" t="s">
        <v>47</v>
      </c>
      <c r="B33" s="9"/>
    </row>
    <row r="36" spans="1:2">
      <c r="A36" t="s">
        <v>53</v>
      </c>
      <c r="B36" s="31">
        <f>B28/12</f>
        <v>94187.25</v>
      </c>
    </row>
    <row r="37" spans="1:2">
      <c r="A37" t="s">
        <v>54</v>
      </c>
      <c r="B37" s="31">
        <f>B36*9</f>
        <v>847685.25</v>
      </c>
    </row>
    <row r="42" spans="1:2">
      <c r="A42">
        <v>63500</v>
      </c>
    </row>
    <row r="43" spans="1:2">
      <c r="A43">
        <v>63500</v>
      </c>
    </row>
    <row r="44" spans="1:2">
      <c r="A44">
        <v>63500</v>
      </c>
    </row>
    <row r="45" spans="1:2">
      <c r="A45">
        <v>52000</v>
      </c>
    </row>
    <row r="46" spans="1:2">
      <c r="A46">
        <v>52000</v>
      </c>
    </row>
    <row r="47" spans="1:2">
      <c r="A47">
        <v>16000</v>
      </c>
    </row>
    <row r="48" spans="1:2">
      <c r="A48">
        <v>30000</v>
      </c>
    </row>
    <row r="49" spans="1:3">
      <c r="A49">
        <f>SUM(A42:A48)</f>
        <v>340500</v>
      </c>
    </row>
    <row r="54" spans="1:3">
      <c r="B54" s="2"/>
    </row>
    <row r="56" spans="1:3">
      <c r="B56" s="3"/>
    </row>
    <row r="57" spans="1:3">
      <c r="B57" s="10"/>
    </row>
    <row r="58" spans="1:3">
      <c r="B58" s="10"/>
    </row>
    <row r="59" spans="1:3">
      <c r="B59" s="8"/>
      <c r="C59" s="9"/>
    </row>
    <row r="61" spans="1:3">
      <c r="A61" s="1"/>
    </row>
    <row r="62" spans="1:3">
      <c r="B62" s="3"/>
    </row>
    <row r="63" spans="1:3">
      <c r="B63" s="3"/>
    </row>
    <row r="64" spans="1:3">
      <c r="B64" s="2"/>
      <c r="C64" s="9"/>
    </row>
    <row r="66" spans="1:2">
      <c r="B66" s="7"/>
    </row>
    <row r="67" spans="1:2">
      <c r="A67" s="4"/>
      <c r="B67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27" sqref="E27"/>
    </sheetView>
  </sheetViews>
  <sheetFormatPr defaultRowHeight="12.75"/>
  <cols>
    <col min="1" max="1" width="26.140625" customWidth="1"/>
    <col min="2" max="2" width="12.140625" customWidth="1"/>
    <col min="3" max="3" width="14.42578125" customWidth="1"/>
    <col min="4" max="4" width="21" customWidth="1"/>
    <col min="5" max="5" width="18.140625" customWidth="1"/>
    <col min="7" max="7" width="9.5703125" bestFit="1" customWidth="1"/>
  </cols>
  <sheetData>
    <row r="1" spans="1:6">
      <c r="B1" s="4" t="s">
        <v>11</v>
      </c>
    </row>
    <row r="2" spans="1:6">
      <c r="B2" s="4" t="s">
        <v>12</v>
      </c>
    </row>
    <row r="3" spans="1:6" ht="25.5">
      <c r="C3" s="32" t="s">
        <v>20</v>
      </c>
      <c r="D3" s="32" t="s">
        <v>50</v>
      </c>
      <c r="E3" s="41" t="s">
        <v>51</v>
      </c>
    </row>
    <row r="4" spans="1:6">
      <c r="A4" s="16" t="s">
        <v>8</v>
      </c>
      <c r="B4" s="33">
        <v>185908</v>
      </c>
      <c r="C4" s="34">
        <f>B4/B25</f>
        <v>0.41932275184785034</v>
      </c>
      <c r="D4" s="37">
        <f>B27*C4</f>
        <v>473938.28230777732</v>
      </c>
      <c r="E4" s="42">
        <f>B28*C4</f>
        <v>355453.71173083299</v>
      </c>
    </row>
    <row r="5" spans="1:6">
      <c r="A5" s="16" t="s">
        <v>13</v>
      </c>
      <c r="B5" s="33">
        <v>53890</v>
      </c>
      <c r="C5" s="34">
        <f>B5/B25</f>
        <v>0.12155099886546386</v>
      </c>
      <c r="D5" s="37">
        <f>B27*C5</f>
        <v>137382.65181469393</v>
      </c>
      <c r="E5" s="42">
        <f>B28*C5</f>
        <v>103036.98886102045</v>
      </c>
      <c r="F5" s="12"/>
    </row>
    <row r="6" spans="1:6">
      <c r="A6" s="16" t="s">
        <v>0</v>
      </c>
      <c r="B6" s="33">
        <v>32590</v>
      </c>
      <c r="C6" s="34">
        <f>B6/B25</f>
        <v>7.3508017313517665E-2</v>
      </c>
      <c r="D6" s="37">
        <f>B27*C6</f>
        <v>83082.216044551402</v>
      </c>
      <c r="E6" s="42">
        <f>B28*C6</f>
        <v>62311.662033413551</v>
      </c>
    </row>
    <row r="7" spans="1:6">
      <c r="A7" s="16" t="s">
        <v>55</v>
      </c>
      <c r="B7" s="33">
        <v>24290</v>
      </c>
      <c r="C7" s="34">
        <f>B7/B25</f>
        <v>5.478704328153864E-2</v>
      </c>
      <c r="D7" s="37">
        <f>B27*C7</f>
        <v>61922.891307829203</v>
      </c>
      <c r="E7" s="42">
        <f>B28*C7</f>
        <v>46442.1684808719</v>
      </c>
    </row>
    <row r="8" spans="1:6">
      <c r="A8" s="16" t="s">
        <v>1</v>
      </c>
      <c r="B8" s="33">
        <v>19263</v>
      </c>
      <c r="C8" s="34">
        <f>B8/B25</f>
        <v>4.3448448527471338E-2</v>
      </c>
      <c r="D8" s="37">
        <f>B27*C8</f>
        <v>49107.478602828895</v>
      </c>
      <c r="E8" s="42">
        <f>B28*C8</f>
        <v>36830.608952121671</v>
      </c>
    </row>
    <row r="9" spans="1:6">
      <c r="A9" s="16" t="s">
        <v>4</v>
      </c>
      <c r="B9" s="33">
        <v>18961</v>
      </c>
      <c r="C9" s="34">
        <f>B9/B25</f>
        <v>4.2767275737392099E-2</v>
      </c>
      <c r="D9" s="37">
        <f>B27*C9</f>
        <v>48337.585100360207</v>
      </c>
      <c r="E9" s="42">
        <f>B28*C9</f>
        <v>36253.188825270154</v>
      </c>
    </row>
    <row r="10" spans="1:6">
      <c r="A10" s="16" t="s">
        <v>15</v>
      </c>
      <c r="B10" s="33">
        <v>16467</v>
      </c>
      <c r="C10" s="34">
        <f>B10/B25</f>
        <v>3.7141961371638402E-2</v>
      </c>
      <c r="D10" s="37">
        <f>B27*C10</f>
        <v>41979.590414410188</v>
      </c>
      <c r="E10" s="42">
        <f>B28*C10</f>
        <v>31484.692810807643</v>
      </c>
    </row>
    <row r="11" spans="1:6">
      <c r="A11" s="29" t="s">
        <v>10</v>
      </c>
      <c r="B11" s="33">
        <v>15457</v>
      </c>
      <c r="C11" s="34">
        <f>B11/B25</f>
        <v>3.4863866941240954E-2</v>
      </c>
      <c r="D11" s="37">
        <f>B27*C11</f>
        <v>39404.781018736765</v>
      </c>
      <c r="E11" s="42">
        <f>B28*C11</f>
        <v>29553.585764052572</v>
      </c>
    </row>
    <row r="12" spans="1:6">
      <c r="A12" s="16" t="s">
        <v>6</v>
      </c>
      <c r="B12" s="33">
        <v>10620</v>
      </c>
      <c r="C12" s="34">
        <f>B12/B25</f>
        <v>2.3953824604773171E-2</v>
      </c>
      <c r="D12" s="37">
        <f>B27*C12</f>
        <v>27073.738398071062</v>
      </c>
      <c r="E12" s="42">
        <f>B28*C12</f>
        <v>20305.303798553297</v>
      </c>
    </row>
    <row r="13" spans="1:6">
      <c r="A13" s="16" t="s">
        <v>2</v>
      </c>
      <c r="B13" s="33">
        <v>9706</v>
      </c>
      <c r="C13" s="34">
        <f>B13/B25</f>
        <v>2.1892261922215481E-2</v>
      </c>
      <c r="D13" s="37">
        <f>B27*C13</f>
        <v>24743.66336079828</v>
      </c>
      <c r="E13" s="42">
        <f>B28*C13</f>
        <v>18557.74752059871</v>
      </c>
    </row>
    <row r="14" spans="1:6">
      <c r="A14" s="30" t="s">
        <v>49</v>
      </c>
      <c r="B14" s="33">
        <v>9093</v>
      </c>
      <c r="C14" s="34">
        <f>B14/B25</f>
        <v>2.0509616490697029E-2</v>
      </c>
      <c r="D14" s="37">
        <f>B27*C14</f>
        <v>23180.932509760845</v>
      </c>
      <c r="E14" s="42">
        <f>B28*C14</f>
        <v>17385.699382320636</v>
      </c>
    </row>
    <row r="15" spans="1:6">
      <c r="A15" s="16" t="s">
        <v>14</v>
      </c>
      <c r="B15" s="33">
        <v>8562</v>
      </c>
      <c r="C15" s="34">
        <f>B15/B25</f>
        <v>1.9311925260458371E-2</v>
      </c>
      <c r="D15" s="37">
        <f>B27*C15</f>
        <v>21827.245589857292</v>
      </c>
      <c r="E15" s="42">
        <f>B28*C15</f>
        <v>16370.43419239297</v>
      </c>
    </row>
    <row r="16" spans="1:6">
      <c r="A16" s="16" t="s">
        <v>3</v>
      </c>
      <c r="B16" s="33">
        <v>7859</v>
      </c>
      <c r="C16" s="34">
        <f>B16/B25</f>
        <v>1.7726281315340146E-2</v>
      </c>
      <c r="D16" s="37">
        <f>B27*C16</f>
        <v>20035.076277819255</v>
      </c>
      <c r="E16" s="42">
        <f>B28*C16</f>
        <v>15026.30720836444</v>
      </c>
    </row>
    <row r="17" spans="1:8">
      <c r="A17" s="29" t="s">
        <v>9</v>
      </c>
      <c r="B17" s="33">
        <v>6909</v>
      </c>
      <c r="C17" s="34">
        <f>B17/B25</f>
        <v>1.5583519227342546E-2</v>
      </c>
      <c r="D17" s="37">
        <f>B27*C17</f>
        <v>17613.225856146229</v>
      </c>
      <c r="E17" s="42">
        <f>B28*C17</f>
        <v>13209.919392109674</v>
      </c>
    </row>
    <row r="18" spans="1:8">
      <c r="A18" s="29" t="s">
        <v>56</v>
      </c>
      <c r="B18" s="33">
        <v>6110</v>
      </c>
      <c r="C18" s="34">
        <f>B18/B25</f>
        <v>1.3781343534384564E-2</v>
      </c>
      <c r="D18" s="37">
        <f>B27*C18</f>
        <v>15576.32218570755</v>
      </c>
      <c r="E18" s="42">
        <f>B28*C18</f>
        <v>11682.241639280663</v>
      </c>
      <c r="H18" s="5"/>
    </row>
    <row r="19" spans="1:8">
      <c r="A19" s="16" t="s">
        <v>5</v>
      </c>
      <c r="B19" s="33">
        <v>4859</v>
      </c>
      <c r="C19" s="34">
        <f>B19/B25</f>
        <v>1.0959664195347725E-2</v>
      </c>
      <c r="D19" s="37">
        <f>B27*C19</f>
        <v>12387.12757779918</v>
      </c>
      <c r="E19" s="42">
        <f>B28*C19</f>
        <v>9290.3456833493856</v>
      </c>
    </row>
    <row r="20" spans="1:8">
      <c r="A20" s="16" t="s">
        <v>16</v>
      </c>
      <c r="B20" s="33">
        <v>3986</v>
      </c>
      <c r="C20" s="34">
        <f>B20/B25</f>
        <v>8.9905786134299309E-3</v>
      </c>
      <c r="D20" s="37">
        <f>B27*C20</f>
        <v>10161.574506093339</v>
      </c>
      <c r="E20" s="42">
        <f>B28*C20</f>
        <v>7621.1808795700044</v>
      </c>
    </row>
    <row r="21" spans="1:8">
      <c r="A21" s="16" t="s">
        <v>7</v>
      </c>
      <c r="B21" s="33">
        <v>3019</v>
      </c>
      <c r="C21" s="34">
        <f>B21/B25</f>
        <v>6.8094723617523733E-3</v>
      </c>
      <c r="D21" s="37">
        <f>B27*C21</f>
        <v>7696.3857084535348</v>
      </c>
      <c r="E21" s="42">
        <f>B28*C21</f>
        <v>5772.2892813401513</v>
      </c>
    </row>
    <row r="22" spans="1:8">
      <c r="A22" s="16" t="s">
        <v>17</v>
      </c>
      <c r="B22" s="33">
        <v>2399</v>
      </c>
      <c r="C22" s="34">
        <f>B22/B25</f>
        <v>5.4110381569539394E-3</v>
      </c>
      <c r="D22" s="37">
        <f>B27*C22</f>
        <v>6115.8096437827189</v>
      </c>
      <c r="E22" s="42">
        <f>B28*C22</f>
        <v>4586.8572328370392</v>
      </c>
    </row>
    <row r="23" spans="1:8">
      <c r="A23" s="16" t="s">
        <v>18</v>
      </c>
      <c r="B23" s="33">
        <v>2028</v>
      </c>
      <c r="C23" s="34">
        <f>B23/B25</f>
        <v>4.5742331731148771E-3</v>
      </c>
      <c r="D23" s="37">
        <f>B27*C23</f>
        <v>5170.0133212135706</v>
      </c>
      <c r="E23" s="42">
        <f>B28*C23</f>
        <v>3877.5099909101777</v>
      </c>
    </row>
    <row r="24" spans="1:8">
      <c r="A24" s="16" t="s">
        <v>19</v>
      </c>
      <c r="B24" s="33">
        <v>1377</v>
      </c>
      <c r="C24" s="34">
        <f>B24/B25</f>
        <v>3.1058772580765215E-3</v>
      </c>
      <c r="D24" s="37">
        <f>B27*C24</f>
        <v>3510.4084533092141</v>
      </c>
      <c r="E24" s="42">
        <f>B28*C24</f>
        <v>2632.8063399819107</v>
      </c>
      <c r="F24" t="s">
        <v>8</v>
      </c>
      <c r="G24">
        <v>355453.71</v>
      </c>
    </row>
    <row r="25" spans="1:8">
      <c r="A25" s="16" t="s">
        <v>24</v>
      </c>
      <c r="B25" s="36">
        <f>SUM(B4:B24)</f>
        <v>443353</v>
      </c>
      <c r="C25" s="33">
        <f>SUM(C4:C24)</f>
        <v>1</v>
      </c>
      <c r="D25" s="35">
        <f>SUM(D4:D24)</f>
        <v>1130247</v>
      </c>
      <c r="E25" s="28">
        <f>SUM(E4:E24)</f>
        <v>847685.25000000023</v>
      </c>
      <c r="F25" t="s">
        <v>66</v>
      </c>
      <c r="G25" s="5">
        <f>E25-E4</f>
        <v>492231.53826916724</v>
      </c>
    </row>
    <row r="26" spans="1:8">
      <c r="D26" s="5"/>
      <c r="G26">
        <f>SUM(G24:G25)</f>
        <v>847685.24826916726</v>
      </c>
    </row>
    <row r="27" spans="1:8">
      <c r="A27" t="s">
        <v>52</v>
      </c>
      <c r="B27" s="4">
        <v>1130247</v>
      </c>
      <c r="D27" s="6"/>
      <c r="E27" s="5"/>
    </row>
    <row r="28" spans="1:8">
      <c r="A28" t="s">
        <v>51</v>
      </c>
      <c r="B28" s="4">
        <v>847685.25</v>
      </c>
      <c r="D28" s="6"/>
    </row>
    <row r="29" spans="1:8">
      <c r="D29" s="6"/>
    </row>
    <row r="30" spans="1:8">
      <c r="D30" s="6"/>
    </row>
    <row r="31" spans="1:8">
      <c r="D3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7"/>
  <sheetViews>
    <sheetView tabSelected="1" workbookViewId="0">
      <selection activeCell="J22" sqref="J22"/>
    </sheetView>
  </sheetViews>
  <sheetFormatPr defaultRowHeight="12.75"/>
  <cols>
    <col min="1" max="1" width="32.28515625" customWidth="1"/>
    <col min="2" max="2" width="16.85546875" customWidth="1"/>
    <col min="3" max="3" width="20.5703125" customWidth="1"/>
  </cols>
  <sheetData>
    <row r="3" spans="1:3">
      <c r="B3" t="s">
        <v>58</v>
      </c>
      <c r="C3" t="s">
        <v>61</v>
      </c>
    </row>
    <row r="4" spans="1:3">
      <c r="A4" s="4" t="s">
        <v>57</v>
      </c>
    </row>
    <row r="5" spans="1:3">
      <c r="A5" t="s">
        <v>72</v>
      </c>
      <c r="B5" s="43">
        <v>63500</v>
      </c>
    </row>
    <row r="6" spans="1:3">
      <c r="A6" t="s">
        <v>59</v>
      </c>
      <c r="B6" s="5">
        <f>B5/12*11</f>
        <v>58208.333333333336</v>
      </c>
    </row>
    <row r="7" spans="1:3">
      <c r="A7" t="s">
        <v>59</v>
      </c>
      <c r="B7" s="5">
        <f>B5/12*11</f>
        <v>58208.333333333336</v>
      </c>
    </row>
    <row r="8" spans="1:3">
      <c r="A8" t="s">
        <v>60</v>
      </c>
      <c r="B8" s="5">
        <f>B5/12*10</f>
        <v>52916.666666666672</v>
      </c>
      <c r="C8" s="5">
        <f>SUM(B6:B8)</f>
        <v>169333.33333333334</v>
      </c>
    </row>
    <row r="10" spans="1:3">
      <c r="A10" t="s">
        <v>73</v>
      </c>
      <c r="B10">
        <v>52000</v>
      </c>
      <c r="C10">
        <f>B10/12*9</f>
        <v>39000</v>
      </c>
    </row>
    <row r="11" spans="1:3">
      <c r="A11" t="s">
        <v>74</v>
      </c>
      <c r="B11">
        <v>52000</v>
      </c>
      <c r="C11">
        <f>B11/12*9</f>
        <v>39000</v>
      </c>
    </row>
    <row r="13" spans="1:3">
      <c r="A13" t="s">
        <v>75</v>
      </c>
      <c r="B13" s="9">
        <v>16000</v>
      </c>
      <c r="C13">
        <f t="shared" ref="C13:C14" si="0">B13/12*9</f>
        <v>12000</v>
      </c>
    </row>
    <row r="14" spans="1:3">
      <c r="A14" t="s">
        <v>76</v>
      </c>
      <c r="B14">
        <v>30000</v>
      </c>
      <c r="C14">
        <f t="shared" si="0"/>
        <v>22500</v>
      </c>
    </row>
    <row r="16" spans="1:3">
      <c r="A16" t="s">
        <v>24</v>
      </c>
      <c r="C16" s="14">
        <f>SUM(C8:C15)</f>
        <v>281833.33333333337</v>
      </c>
    </row>
    <row r="18" spans="1:3">
      <c r="A18" s="4" t="s">
        <v>62</v>
      </c>
    </row>
    <row r="19" spans="1:3" ht="25.5">
      <c r="A19" s="46" t="s">
        <v>63</v>
      </c>
      <c r="B19" s="48">
        <f>786045*0.4244</f>
        <v>333597.49800000002</v>
      </c>
      <c r="C19" s="45"/>
    </row>
    <row r="20" spans="1:3" ht="25.5">
      <c r="A20" s="1" t="s">
        <v>64</v>
      </c>
      <c r="B20" s="44">
        <f>B37</f>
        <v>95038.367666666658</v>
      </c>
    </row>
    <row r="21" spans="1:3" ht="25.5">
      <c r="A21" s="1" t="s">
        <v>65</v>
      </c>
      <c r="B21" s="44">
        <v>492231.53826916724</v>
      </c>
    </row>
    <row r="22" spans="1:3" ht="25.5">
      <c r="A22" s="46" t="s">
        <v>77</v>
      </c>
      <c r="B22" s="47">
        <f>SUM(B20:B21)</f>
        <v>587269.90593583393</v>
      </c>
    </row>
    <row r="23" spans="1:3">
      <c r="A23" s="13" t="s">
        <v>80</v>
      </c>
      <c r="B23" s="2">
        <f>B22-B19</f>
        <v>253672.40793583391</v>
      </c>
    </row>
    <row r="24" spans="1:3">
      <c r="A24" s="13"/>
      <c r="B24" s="2"/>
    </row>
    <row r="27" spans="1:3">
      <c r="A27" t="s">
        <v>45</v>
      </c>
      <c r="B27" s="9"/>
    </row>
    <row r="28" spans="1:3">
      <c r="A28" t="s">
        <v>46</v>
      </c>
      <c r="B28" s="11"/>
    </row>
    <row r="29" spans="1:3">
      <c r="A29" t="s">
        <v>47</v>
      </c>
      <c r="B29" s="9"/>
    </row>
    <row r="31" spans="1:3">
      <c r="A31" s="4" t="s">
        <v>78</v>
      </c>
    </row>
    <row r="32" spans="1:3">
      <c r="A32" s="1" t="s">
        <v>67</v>
      </c>
      <c r="B32">
        <f>789910/12</f>
        <v>65825.833333333328</v>
      </c>
    </row>
    <row r="33" spans="1:3">
      <c r="A33" s="1" t="s">
        <v>68</v>
      </c>
      <c r="B33" s="5">
        <f>B32+C33</f>
        <v>76409.166666666657</v>
      </c>
      <c r="C33" s="5">
        <f>B5/12*2</f>
        <v>10583.333333333334</v>
      </c>
    </row>
    <row r="34" spans="1:3">
      <c r="A34" s="1" t="s">
        <v>69</v>
      </c>
      <c r="B34">
        <f>B32+C34</f>
        <v>81700.833333333328</v>
      </c>
      <c r="C34">
        <f>B5/12*3</f>
        <v>15875</v>
      </c>
    </row>
    <row r="35" spans="1:3">
      <c r="A35" s="1" t="s">
        <v>79</v>
      </c>
      <c r="B35" s="5">
        <f>SUM(B32:B34)</f>
        <v>223935.83333333331</v>
      </c>
    </row>
    <row r="36" spans="1:3">
      <c r="A36" s="1" t="s">
        <v>70</v>
      </c>
      <c r="B36" s="5">
        <f>B35*0.5756</f>
        <v>128897.46566666666</v>
      </c>
    </row>
    <row r="37" spans="1:3">
      <c r="A37" s="1" t="s">
        <v>71</v>
      </c>
      <c r="B37" s="14">
        <f>B35*0.4244</f>
        <v>95038.367666666658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Kustannukset 2017</vt:lpstr>
      <vt:lpstr>Kustannusjako 2017</vt:lpstr>
      <vt:lpstr>Turun kaupungin osuus</vt:lpstr>
    </vt:vector>
  </TitlesOfParts>
  <Company>Turun kaupunki (hallinto x64)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Oksanen Pasi</dc:creator>
  <cp:lastModifiedBy>Oksanen Pasi</cp:lastModifiedBy>
  <dcterms:created xsi:type="dcterms:W3CDTF">2016-06-16T06:18:00Z</dcterms:created>
  <dcterms:modified xsi:type="dcterms:W3CDTF">2017-02-22T12:13:29Z</dcterms:modified>
</cp:coreProperties>
</file>