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4352" windowHeight="5832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6" i="1" l="1"/>
  <c r="A21" i="1"/>
  <c r="A20" i="1"/>
  <c r="A13" i="1"/>
  <c r="A14" i="1" s="1"/>
  <c r="A12" i="1"/>
  <c r="A7" i="1"/>
  <c r="A9" i="1" s="1"/>
  <c r="A16" i="1" l="1"/>
  <c r="A15" i="1"/>
  <c r="A22" i="1" s="1"/>
  <c r="Z11" i="1" l="1"/>
  <c r="B21" i="1"/>
  <c r="C21" i="1"/>
  <c r="B20" i="1"/>
  <c r="B13" i="1"/>
  <c r="B12" i="1"/>
  <c r="B6" i="1"/>
  <c r="U19" i="1" s="1"/>
  <c r="B14" i="1" l="1"/>
  <c r="B16" i="1" s="1"/>
  <c r="B7" i="1"/>
  <c r="B9" i="1" s="1"/>
  <c r="B15" i="1" l="1"/>
  <c r="B22" i="1" s="1"/>
  <c r="U6" i="1" l="1"/>
  <c r="V6" i="1" s="1"/>
  <c r="W6" i="1" s="1"/>
  <c r="X7" i="1" s="1"/>
  <c r="S9" i="1" l="1"/>
  <c r="T9" i="1" s="1"/>
  <c r="U9" i="1" s="1"/>
  <c r="V9" i="1" s="1"/>
  <c r="C12" i="1" l="1"/>
  <c r="C13" i="1" s="1"/>
  <c r="C26" i="1" s="1"/>
  <c r="C27" i="1" s="1"/>
  <c r="C28" i="1" s="1"/>
  <c r="X17" i="1" l="1"/>
  <c r="C14" i="1" l="1"/>
  <c r="C15" i="1" l="1"/>
  <c r="C29" i="1" s="1"/>
  <c r="C16" i="1"/>
  <c r="C20" i="1"/>
  <c r="T17" i="1" l="1"/>
  <c r="Z17" i="1" s="1"/>
  <c r="C22" i="1"/>
  <c r="C7" i="1"/>
  <c r="C9" i="1" s="1"/>
  <c r="S11" i="1" s="1"/>
</calcChain>
</file>

<file path=xl/sharedStrings.xml><?xml version="1.0" encoding="utf-8"?>
<sst xmlns="http://schemas.openxmlformats.org/spreadsheetml/2006/main" count="37" uniqueCount="34">
  <si>
    <t>tuotantoyksikköä</t>
  </si>
  <si>
    <t>käyntiä / hoitoyksikkö vuonna 2014</t>
  </si>
  <si>
    <t>tuotantopäivät</t>
  </si>
  <si>
    <t>käyntitavoite / hoitoyksikko / vuosi</t>
  </si>
  <si>
    <t>käyntien tehokkuuslisäys 2016</t>
  </si>
  <si>
    <t>Tilanne 2014</t>
  </si>
  <si>
    <t>Tavoite 2016</t>
  </si>
  <si>
    <t>perushammashoito</t>
  </si>
  <si>
    <t>erikoishammashoito</t>
  </si>
  <si>
    <t>kiireellinen hammashoito</t>
  </si>
  <si>
    <t>ostopalvelut</t>
  </si>
  <si>
    <t>budjetoitu ostopalvelumäärä vuodelle 2016</t>
  </si>
  <si>
    <t>ostopalveluiden hinta / käynti keskimäärin</t>
  </si>
  <si>
    <t>ostopalveluiden kokonaishinta vuodelle 2016</t>
  </si>
  <si>
    <t>lisäsäästö huomioiden ostopalveluiden suoritteet omana tuotantona = absoluuttinen säästö</t>
  </si>
  <si>
    <t>tehokkuuslisäyksen teoreettinen nettoarvo € 2016</t>
  </si>
  <si>
    <t>asiakasmaksujen lisäys tehostamisella</t>
  </si>
  <si>
    <t>käyntiä / päivä / hoitoyksikkö vuodelta 2014</t>
  </si>
  <si>
    <t>Tässä hh käyntejä 7714</t>
  </si>
  <si>
    <t>päiväkohtainen tehostaminen 13,5 %</t>
  </si>
  <si>
    <t>hh käynnit vähennetty</t>
  </si>
  <si>
    <t>säästöä ostopalvelut omatuotantona</t>
  </si>
  <si>
    <t>onko oikein, onko tässä mukana hammashoitaja</t>
  </si>
  <si>
    <t>hl unit</t>
  </si>
  <si>
    <t>suuhyg unit</t>
  </si>
  <si>
    <t>kalkyyli</t>
  </si>
  <si>
    <r>
      <t xml:space="preserve">Kliinisen tuotannon tuottavuushyödyt yhteensä </t>
    </r>
    <r>
      <rPr>
        <i/>
        <sz val="11"/>
        <color theme="1"/>
        <rFont val="Calibri"/>
        <family val="2"/>
        <scheme val="minor"/>
      </rPr>
      <t>(tehostaminen + ostopalveluiden tuotanto omana tuotantona)</t>
    </r>
  </si>
  <si>
    <t>Toteutunut 2014</t>
  </si>
  <si>
    <t>Suun terveydenhuollon tehostamistavoite vuodelle 2016</t>
  </si>
  <si>
    <r>
      <t xml:space="preserve">käyntiä vuonna 2014 </t>
    </r>
    <r>
      <rPr>
        <i/>
        <sz val="11"/>
        <color theme="1"/>
        <rFont val="Calibri"/>
        <family val="2"/>
        <scheme val="minor"/>
      </rPr>
      <t>(sisältää kliinisen hammashoidon kaikki käynnit lukuunottamatta optg-käyntejä 5 868 käyntiä)</t>
    </r>
  </si>
  <si>
    <r>
      <t xml:space="preserve">käyntitavoite vuonna 2016 omalla tuotannolla </t>
    </r>
    <r>
      <rPr>
        <i/>
        <sz val="11"/>
        <color theme="1"/>
        <rFont val="Calibri"/>
        <family val="2"/>
        <scheme val="minor"/>
      </rPr>
      <t>(sisältää kliinisen hammashoidon kaikki käynnit lukuunottamatta optg -käyntejä)</t>
    </r>
  </si>
  <si>
    <r>
      <t xml:space="preserve">budjetoituja käyntejä vuodelle 2016 yhteensä </t>
    </r>
    <r>
      <rPr>
        <i/>
        <sz val="11"/>
        <color theme="1"/>
        <rFont val="Calibri"/>
        <family val="2"/>
        <scheme val="minor"/>
      </rPr>
      <t>(sisältää kliinisen hammashoidon kaikki käynnit mukaan lukien optg-käynnit)</t>
    </r>
  </si>
  <si>
    <r>
      <t xml:space="preserve">keskimääräinen käyntitavoite / päivä / hoitoyksikkö </t>
    </r>
    <r>
      <rPr>
        <i/>
        <sz val="11"/>
        <color theme="1"/>
        <rFont val="Calibri"/>
        <family val="2"/>
        <scheme val="minor"/>
      </rPr>
      <t>(tuottavuuden nousutavoite +15,1 % 2014 nähden)</t>
    </r>
  </si>
  <si>
    <t>nettokäyntihinta oma toiminta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</si>
</sst>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0" fillId="0" borderId="0" xfId="0" applyFont="1"/>
    <xf numFmtId="1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workbookViewId="0">
      <selection activeCell="AE19" sqref="AE19"/>
    </sheetView>
  </sheetViews>
  <sheetFormatPr defaultRowHeight="14.4" x14ac:dyDescent="0.3"/>
  <cols>
    <col min="1" max="1" width="16" customWidth="1"/>
    <col min="2" max="2" width="15.6640625" hidden="1" customWidth="1"/>
    <col min="3" max="3" width="12.33203125" hidden="1" customWidth="1"/>
    <col min="18" max="27" width="0" hidden="1" customWidth="1"/>
  </cols>
  <sheetData>
    <row r="1" spans="1:26" x14ac:dyDescent="0.3">
      <c r="A1" s="1" t="s">
        <v>28</v>
      </c>
      <c r="R1" t="s">
        <v>23</v>
      </c>
      <c r="S1" t="s">
        <v>24</v>
      </c>
    </row>
    <row r="2" spans="1:26" x14ac:dyDescent="0.3">
      <c r="R2">
        <v>61</v>
      </c>
      <c r="S2">
        <v>15</v>
      </c>
      <c r="V2" t="s">
        <v>25</v>
      </c>
    </row>
    <row r="3" spans="1:26" x14ac:dyDescent="0.3">
      <c r="A3" s="1" t="s">
        <v>27</v>
      </c>
      <c r="B3" s="1" t="s">
        <v>27</v>
      </c>
      <c r="C3" s="1" t="s">
        <v>5</v>
      </c>
    </row>
    <row r="4" spans="1:26" x14ac:dyDescent="0.3">
      <c r="A4">
        <v>76</v>
      </c>
      <c r="B4" s="3">
        <v>76</v>
      </c>
      <c r="C4" s="3">
        <v>76</v>
      </c>
      <c r="D4" t="s">
        <v>0</v>
      </c>
      <c r="R4" t="s">
        <v>22</v>
      </c>
    </row>
    <row r="5" spans="1:26" x14ac:dyDescent="0.3">
      <c r="A5" s="7">
        <v>78.099999999999994</v>
      </c>
      <c r="B5" s="3">
        <v>82</v>
      </c>
      <c r="C5" s="3">
        <v>75.069999999999993</v>
      </c>
      <c r="D5" t="s">
        <v>33</v>
      </c>
    </row>
    <row r="6" spans="1:26" x14ac:dyDescent="0.3">
      <c r="A6" s="3">
        <f>+C6-948-4920</f>
        <v>145304</v>
      </c>
      <c r="B6" s="3">
        <f>+C6-7714</f>
        <v>143458</v>
      </c>
      <c r="C6" s="3">
        <v>151172</v>
      </c>
      <c r="D6" t="s">
        <v>29</v>
      </c>
      <c r="R6" s="2" t="s">
        <v>18</v>
      </c>
      <c r="U6">
        <f>(C6-7714)</f>
        <v>143458</v>
      </c>
      <c r="V6">
        <f>U6/76</f>
        <v>1887.6052631578948</v>
      </c>
      <c r="W6">
        <f>V6/C8</f>
        <v>8.5800239234449762</v>
      </c>
    </row>
    <row r="7" spans="1:26" x14ac:dyDescent="0.3">
      <c r="A7" s="3">
        <f>+A6/A4</f>
        <v>1911.8947368421052</v>
      </c>
      <c r="B7" s="3">
        <f>+B6/B4</f>
        <v>1887.6052631578948</v>
      </c>
      <c r="C7" s="3">
        <f>C6/C4</f>
        <v>1989.1052631578948</v>
      </c>
      <c r="D7" t="s">
        <v>1</v>
      </c>
      <c r="X7">
        <f>10/W6</f>
        <v>1.165497915766287</v>
      </c>
    </row>
    <row r="8" spans="1:26" x14ac:dyDescent="0.3">
      <c r="A8" s="3">
        <v>220</v>
      </c>
      <c r="B8" s="3">
        <v>220</v>
      </c>
      <c r="C8" s="3">
        <v>220</v>
      </c>
      <c r="D8" t="s">
        <v>2</v>
      </c>
      <c r="S8" t="s">
        <v>20</v>
      </c>
    </row>
    <row r="9" spans="1:26" x14ac:dyDescent="0.3">
      <c r="A9" s="5">
        <f>A7/A8</f>
        <v>8.6904306220095684</v>
      </c>
      <c r="B9" s="5">
        <f>B7/B8</f>
        <v>8.5800239234449762</v>
      </c>
      <c r="C9" s="5">
        <f>C7/C8</f>
        <v>9.0413875598086122</v>
      </c>
      <c r="D9" t="s">
        <v>17</v>
      </c>
      <c r="S9">
        <f>+C6-7714</f>
        <v>143458</v>
      </c>
      <c r="T9">
        <f>+S9/C4</f>
        <v>1887.6052631578948</v>
      </c>
      <c r="U9">
        <f>+T9/C8</f>
        <v>8.5800239234449762</v>
      </c>
      <c r="V9" s="1">
        <f>+C11/U9</f>
        <v>1.165497915766287</v>
      </c>
    </row>
    <row r="10" spans="1:26" x14ac:dyDescent="0.3">
      <c r="A10" s="1" t="s">
        <v>6</v>
      </c>
      <c r="B10" s="4" t="s">
        <v>6</v>
      </c>
      <c r="C10" s="1" t="s">
        <v>6</v>
      </c>
    </row>
    <row r="11" spans="1:26" x14ac:dyDescent="0.3">
      <c r="A11" s="3">
        <v>10</v>
      </c>
      <c r="B11" s="3">
        <v>10</v>
      </c>
      <c r="C11" s="3">
        <v>10</v>
      </c>
      <c r="D11" t="s">
        <v>32</v>
      </c>
      <c r="S11" s="2">
        <f>10/C9</f>
        <v>1.1060249252507077</v>
      </c>
      <c r="T11" s="2" t="s">
        <v>19</v>
      </c>
      <c r="Z11">
        <f>10/8.6</f>
        <v>1.1627906976744187</v>
      </c>
    </row>
    <row r="12" spans="1:26" x14ac:dyDescent="0.3">
      <c r="A12" s="3">
        <f>A11*A8</f>
        <v>2200</v>
      </c>
      <c r="B12" s="3">
        <f>B11*B8</f>
        <v>2200</v>
      </c>
      <c r="C12" s="3">
        <f>C11*C8</f>
        <v>2200</v>
      </c>
      <c r="D12" t="s">
        <v>3</v>
      </c>
      <c r="X12" s="1">
        <v>2014</v>
      </c>
    </row>
    <row r="13" spans="1:26" x14ac:dyDescent="0.3">
      <c r="A13" s="3">
        <f>A12*A4</f>
        <v>167200</v>
      </c>
      <c r="B13" s="3">
        <f>B12*B4</f>
        <v>167200</v>
      </c>
      <c r="C13" s="3">
        <f>C12*C4</f>
        <v>167200</v>
      </c>
      <c r="D13" t="s">
        <v>30</v>
      </c>
      <c r="T13">
        <v>126000</v>
      </c>
      <c r="U13" t="s">
        <v>7</v>
      </c>
      <c r="X13">
        <v>114417</v>
      </c>
    </row>
    <row r="14" spans="1:26" x14ac:dyDescent="0.3">
      <c r="A14" s="3">
        <f>A13-A6</f>
        <v>21896</v>
      </c>
      <c r="B14" s="3">
        <f>B13-B6</f>
        <v>23742</v>
      </c>
      <c r="C14" s="3">
        <f>C13-C6</f>
        <v>16028</v>
      </c>
      <c r="D14" t="s">
        <v>4</v>
      </c>
      <c r="T14">
        <v>25000</v>
      </c>
      <c r="U14" t="s">
        <v>9</v>
      </c>
      <c r="X14">
        <v>23525</v>
      </c>
    </row>
    <row r="15" spans="1:26" x14ac:dyDescent="0.3">
      <c r="A15" s="3">
        <f>A14*A5</f>
        <v>1710077.5999999999</v>
      </c>
      <c r="B15" s="3">
        <f>B14*B5</f>
        <v>1946844</v>
      </c>
      <c r="C15" s="3">
        <f>C14*C5</f>
        <v>1203221.96</v>
      </c>
      <c r="D15" t="s">
        <v>15</v>
      </c>
      <c r="T15">
        <v>12000</v>
      </c>
      <c r="U15" t="s">
        <v>8</v>
      </c>
      <c r="X15">
        <v>13230</v>
      </c>
    </row>
    <row r="16" spans="1:26" x14ac:dyDescent="0.3">
      <c r="A16" s="3">
        <f>28*A14</f>
        <v>613088</v>
      </c>
      <c r="B16" s="3">
        <f>28*B14</f>
        <v>664776</v>
      </c>
      <c r="C16" s="3">
        <f>30*C14</f>
        <v>480840</v>
      </c>
      <c r="D16" t="s">
        <v>16</v>
      </c>
      <c r="T16">
        <v>10000</v>
      </c>
      <c r="U16" t="s">
        <v>10</v>
      </c>
      <c r="X16">
        <v>12895</v>
      </c>
    </row>
    <row r="17" spans="1:26" x14ac:dyDescent="0.3">
      <c r="A17" s="3">
        <v>173000</v>
      </c>
      <c r="B17" s="3">
        <v>173000</v>
      </c>
      <c r="C17" s="3">
        <v>173000</v>
      </c>
      <c r="D17" t="s">
        <v>31</v>
      </c>
      <c r="T17" s="1">
        <f>SUM(T13:T16)</f>
        <v>173000</v>
      </c>
      <c r="X17" s="1">
        <f>SUM(X13:X16)</f>
        <v>164067</v>
      </c>
      <c r="Z17">
        <f>+T17/X17</f>
        <v>1.054447268493969</v>
      </c>
    </row>
    <row r="18" spans="1:26" x14ac:dyDescent="0.3">
      <c r="A18" s="3">
        <v>10000</v>
      </c>
      <c r="B18" s="3">
        <v>10000</v>
      </c>
      <c r="C18" s="3">
        <v>10000</v>
      </c>
      <c r="D18" t="s">
        <v>11</v>
      </c>
    </row>
    <row r="19" spans="1:26" x14ac:dyDescent="0.3">
      <c r="A19" s="3">
        <v>107.7</v>
      </c>
      <c r="B19" s="3">
        <v>107.7</v>
      </c>
      <c r="C19" s="3">
        <v>109</v>
      </c>
      <c r="D19" t="s">
        <v>12</v>
      </c>
      <c r="T19">
        <v>4035870.89</v>
      </c>
      <c r="U19">
        <f>+T19/B6</f>
        <v>28.132769800220274</v>
      </c>
    </row>
    <row r="20" spans="1:26" x14ac:dyDescent="0.3">
      <c r="A20" s="3">
        <f>A19*A18</f>
        <v>1077000</v>
      </c>
      <c r="B20" s="3">
        <f>B19*B18</f>
        <v>1077000</v>
      </c>
      <c r="C20" s="3">
        <f>C19*C18</f>
        <v>1090000</v>
      </c>
      <c r="D20" t="s">
        <v>13</v>
      </c>
    </row>
    <row r="21" spans="1:26" x14ac:dyDescent="0.3">
      <c r="A21" s="3">
        <f>(A19-A5)*A18</f>
        <v>296000.00000000006</v>
      </c>
      <c r="B21" s="3">
        <f>(B19-B5)*B18</f>
        <v>257000.00000000003</v>
      </c>
      <c r="C21" s="3">
        <f>(C19-C5)*C18</f>
        <v>339300.00000000006</v>
      </c>
      <c r="D21" t="s">
        <v>14</v>
      </c>
    </row>
    <row r="22" spans="1:26" s="1" customFormat="1" x14ac:dyDescent="0.3">
      <c r="A22" s="4">
        <f>A21+A15</f>
        <v>2006077.5999999999</v>
      </c>
      <c r="B22" s="4">
        <f>B21+B15</f>
        <v>2203844</v>
      </c>
      <c r="C22" s="4">
        <f>C21+C15</f>
        <v>1542521.96</v>
      </c>
      <c r="D22" s="6" t="s">
        <v>26</v>
      </c>
    </row>
    <row r="23" spans="1:26" x14ac:dyDescent="0.3">
      <c r="B23" s="3"/>
    </row>
    <row r="26" spans="1:26" hidden="1" x14ac:dyDescent="0.3">
      <c r="C26" s="3">
        <f>+C17-C13</f>
        <v>5800</v>
      </c>
    </row>
    <row r="27" spans="1:26" hidden="1" x14ac:dyDescent="0.3">
      <c r="C27" s="3">
        <f>10000-C26</f>
        <v>4200</v>
      </c>
    </row>
    <row r="28" spans="1:26" hidden="1" x14ac:dyDescent="0.3">
      <c r="C28" s="3">
        <f>+(C19-C5)*C27</f>
        <v>142506.00000000003</v>
      </c>
      <c r="D28" t="s">
        <v>21</v>
      </c>
    </row>
    <row r="29" spans="1:26" hidden="1" x14ac:dyDescent="0.3">
      <c r="C29" s="3">
        <f>+C15+C28</f>
        <v>1345727.96</v>
      </c>
    </row>
    <row r="30" spans="1:26" hidden="1" x14ac:dyDescent="0.3"/>
  </sheetData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Kinnarinen Minna</cp:lastModifiedBy>
  <cp:lastPrinted>2015-09-23T14:03:51Z</cp:lastPrinted>
  <dcterms:created xsi:type="dcterms:W3CDTF">2015-09-15T07:17:38Z</dcterms:created>
  <dcterms:modified xsi:type="dcterms:W3CDTF">2015-10-09T12:24:00Z</dcterms:modified>
</cp:coreProperties>
</file>