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5" windowWidth="24915" windowHeight="12210"/>
  </bookViews>
  <sheets>
    <sheet name="Tarjousten vertailu" sheetId="1" r:id="rId1"/>
  </sheets>
  <definedNames>
    <definedName name="_xlnm.Print_Area" localSheetId="0">'Tarjousten vertailu'!$A$1:$K$52</definedName>
  </definedNames>
  <calcPr calcId="145621"/>
</workbook>
</file>

<file path=xl/calcChain.xml><?xml version="1.0" encoding="utf-8"?>
<calcChain xmlns="http://schemas.openxmlformats.org/spreadsheetml/2006/main">
  <c r="D20" i="1" l="1"/>
  <c r="C20" i="1"/>
  <c r="D18" i="1"/>
  <c r="C18" i="1"/>
  <c r="D29" i="1"/>
  <c r="B29" i="1"/>
  <c r="D28" i="1"/>
  <c r="D26" i="1"/>
  <c r="D25" i="1"/>
  <c r="D24" i="1"/>
  <c r="B28" i="1"/>
  <c r="B26" i="1"/>
  <c r="B25" i="1"/>
  <c r="B24" i="1"/>
  <c r="F39" i="1" l="1"/>
  <c r="J52" i="1"/>
  <c r="G39" i="1" s="1"/>
  <c r="H52" i="1"/>
  <c r="F52" i="1"/>
  <c r="E39" i="1" s="1"/>
  <c r="D52" i="1"/>
  <c r="D39" i="1" s="1"/>
  <c r="B52" i="1"/>
  <c r="C39" i="1" s="1"/>
  <c r="C41" i="1" s="1"/>
  <c r="G35" i="1" l="1"/>
  <c r="C35" i="1"/>
  <c r="D35" i="1"/>
  <c r="F35" i="1"/>
  <c r="D14" i="1"/>
  <c r="E35" i="1"/>
  <c r="E38" i="1" s="1"/>
  <c r="E41" i="1" s="1"/>
  <c r="C14" i="1"/>
  <c r="B41" i="1"/>
  <c r="B20" i="1"/>
  <c r="D38" i="1" l="1"/>
  <c r="D41" i="1" s="1"/>
  <c r="C17" i="1"/>
  <c r="F38" i="1"/>
  <c r="F41" i="1" s="1"/>
  <c r="G38" i="1"/>
  <c r="G41" i="1" s="1"/>
</calcChain>
</file>

<file path=xl/sharedStrings.xml><?xml version="1.0" encoding="utf-8"?>
<sst xmlns="http://schemas.openxmlformats.org/spreadsheetml/2006/main" count="124" uniqueCount="86">
  <si>
    <t>TARJOUSTEN KOKONAISTALOUDELLISEN EDULLISUUDEN VERTAILU</t>
  </si>
  <si>
    <t>Turun kaupunki</t>
  </si>
  <si>
    <t>Hankinta- ja logistiikkakeskus</t>
  </si>
  <si>
    <t>TUOTERYHMÄ</t>
  </si>
  <si>
    <t>Pisteytys</t>
  </si>
  <si>
    <t>Painoarvo</t>
  </si>
  <si>
    <t>Hinta</t>
  </si>
  <si>
    <t>Yhteensä</t>
  </si>
  <si>
    <t>Respecta Oy</t>
  </si>
  <si>
    <t>14192-2013</t>
  </si>
  <si>
    <t>Hyvinvointitoimiala</t>
  </si>
  <si>
    <t>Laadun vertailun pisteytys ja kirjalliset perusteet</t>
  </si>
  <si>
    <t>Ergonomia (sängyn liikuteltavuus, keveys, muiden apuvälineiden käytettävyys sängyn kanssa) 1-15 pistettä</t>
  </si>
  <si>
    <t>Potilaan käyttömukavuus (sängyn käyttömukavuuteen liittyvät ratkaisut) 1-10 pistettä</t>
  </si>
  <si>
    <t>Hygienia ja puhdistettavuus (hygieniaan ja puhdistettavuuteen liittyvät sängyn ratkaisut) 1-10 pistettä</t>
  </si>
  <si>
    <t>Potilaspöytä</t>
  </si>
  <si>
    <t>Potilaspöydän käyttömukavuus ja puhdistettavuus (pöydän käyttömukavuuteen ja puhdistettavuuteen liittyvät ratkaisut) 1-5 pistettä</t>
  </si>
  <si>
    <t>Sairaalasänky</t>
  </si>
  <si>
    <t>Hoitosänky 1</t>
  </si>
  <si>
    <t>Ergonomia (sängyn liikuteltavuus, keveys, muiden apuvälineiden käytettävyys sängyn kanssa) 1-10 pistettä</t>
  </si>
  <si>
    <t>Asukkaan käyttömukavuus (sängyn käyttömukavuuteen liittyvät ratkaisut) 1-5 pistettä</t>
  </si>
  <si>
    <t>Hoitosänky 2</t>
  </si>
  <si>
    <t>Asukaspöytä</t>
  </si>
  <si>
    <t>Asukaspöydän käyttömukavuus (pöydän käyttömukavuuteen liittyvät ratkaisut) 1-5 pistettä</t>
  </si>
  <si>
    <t>Unikulma Oy</t>
  </si>
  <si>
    <t>Merivaara Oy</t>
  </si>
  <si>
    <t>Stiegelmeyer Oy</t>
  </si>
  <si>
    <t>Lojer Oy</t>
  </si>
  <si>
    <t>Sairaalasänkyn hinta € (alv 0%), 1 kpl</t>
  </si>
  <si>
    <t>Vuodevaatetelineen hinta € (alv 0%), 1 kpl</t>
  </si>
  <si>
    <t>Nousutuen hinta € (alv 0%), 1 kpl</t>
  </si>
  <si>
    <t>Infuusiotelineen hinta € (alv 0%), 1 kpl</t>
  </si>
  <si>
    <t>Potilaspöydän hinta € (alv 0%), 1 kpl</t>
  </si>
  <si>
    <t>Vertailuhinta yhteensä €</t>
  </si>
  <si>
    <t>Hoitosängyn 1 hinta € (alv 0%), 1 kpl</t>
  </si>
  <si>
    <t>Hoitosängyn 2 hinta € (alv 0%), 1 kpl</t>
  </si>
  <si>
    <t>Asukaspöydän hinta € (alv 0%), 1 kpl</t>
  </si>
  <si>
    <t>Laatu</t>
  </si>
  <si>
    <t>Sairaalasägyt (hankittava määrä 106 kpl)</t>
  </si>
  <si>
    <t>Potilaspöydät (hankittava määrä 30 kpl)</t>
  </si>
  <si>
    <t>Asukaspöydät (hankittava määrä 130 kpl)</t>
  </si>
  <si>
    <t>Hoitosängyt (hankittava määrä 65 kpl + 65 kpl)</t>
  </si>
  <si>
    <t>Sängyn laita raskas ja vaikea käyttää. Kaukosäädin oli monimutkainen ja epäkäytännöllinen. Jalkojensäätö sähköisesti vain polvitaipeesta, muuten manuaalisesti. Keskuslukitus helppo käyttää. Raskas liikuteltava. Apuvälineiden käyttö esteetöntä.</t>
  </si>
  <si>
    <t>Ylävartalon kohottaminen tuntui liian vauhdikkaalta. Sängyn laita ei painanut reisiä istuttaessa. Kuljetettaessa kyyti vakaa.</t>
  </si>
  <si>
    <t>Lukittava laatikko. Ruokailualusta riittävä. Pöytä hyvän kokoinen. Vaikeasti lukittavat pyörät, pieni maavara. Kaasujousi vaikeasti käytettävä.</t>
  </si>
  <si>
    <t>Laidan pinta oli liukas ja laskeutui rämähtäen. Liikuteltaessa pääty tuntui huteralta. Kaukosäädin hankala. Keskuslukitus oli piilossa. Apuvälineiden käyttö esteetöntä.</t>
  </si>
  <si>
    <t>Ylävartalon kohotus miellyttävä ja hartioiden asento säilyi hyvänä. Istuttaessa sängyn laita painoi reisiä. Kuljetus tuntui epävakaalta. Asukas saattaa saada laidan lukituksen itse auki.</t>
  </si>
  <si>
    <t>Kätisyyttä ei tarvitse erityisesti vaihtaa. Pyörät helposti lukittavat. Ruokailualustan koko ja kallistus käytännölliset. Kokonaisuus iso. Kaasujousen säätö epäkäytännöllinen.</t>
  </si>
  <si>
    <t>Jalkaosan säätö sähköisesti vain polvitaipeesta, muuten manuaalisesti ja sängyssä pienet pyörät.</t>
  </si>
  <si>
    <t>Liukumekanismista huolimatta puristava istuma-asento.</t>
  </si>
  <si>
    <t>Laidan laskeminen hankalaa, mutta ote oli hyvä. Sänkyä raskas liikutella. Keskuslukitus vaikea löytää. Apuvälineiden käyttö esteetöntä.</t>
  </si>
  <si>
    <t>Laita ergonominen ja kevyt laskea. Kevyt liikutella. Apuvälineiden käyttö esteetöntä. Vuoteen keskuslukitus helposti käytettävissä.</t>
  </si>
  <si>
    <t>Laita ergonominen ja kevyt laskea. Kevyt liikutella. Apuvälineiden käyttö esteetöntä. Vuoteen keskuslukitus helposti käytettävissä ja toiminnot erikseen lukittavissa.</t>
  </si>
  <si>
    <t>Ylävartalon kohotus miellytävä. Vuoteen laita ei painanut istuessa reisiä. Kuljetettaessa käytävällä kyyti vakaata.</t>
  </si>
  <si>
    <t>Ylävartalon kohotus miellytävä. Vuoteen laita ei painanut istuessa reisiä. Kuljetettaessa käytävällä kyyti vakaata. Parhaiten toteutettu liukumekanismi, jolloin kohottautuminen ei tunnu puristukselta.</t>
  </si>
  <si>
    <t>Helposti lukittavat pyörät. Hyvä maavara siivouksen kannalta. Kätisyys vaihdettavissa. Käytännöllisen kokoinen kokonaisuus. Pyöreät kulmat.</t>
  </si>
  <si>
    <t>Movita 09 80x200</t>
  </si>
  <si>
    <t>Movita 09 90x200</t>
  </si>
  <si>
    <t>Vitalia VT3</t>
  </si>
  <si>
    <t>Bock Belluno 281A036</t>
  </si>
  <si>
    <t>E1701</t>
  </si>
  <si>
    <t>Saga Standard (80)</t>
  </si>
  <si>
    <t>Saga Standard (90)</t>
  </si>
  <si>
    <t>ADA 100009160</t>
  </si>
  <si>
    <t>Classiko (80)</t>
  </si>
  <si>
    <t>Classiko (90)</t>
  </si>
  <si>
    <t>Estrado</t>
  </si>
  <si>
    <t>Lojer ScanAfia XHS-480</t>
  </si>
  <si>
    <t>Lojer ScanAfia XHS-490</t>
  </si>
  <si>
    <t>Lojer 2040</t>
  </si>
  <si>
    <t>Carena 100000360</t>
  </si>
  <si>
    <t>Lojer 2020</t>
  </si>
  <si>
    <t>ScanAfia XICU-480</t>
  </si>
  <si>
    <t>Ynteensä</t>
  </si>
  <si>
    <t>Kätisyyden vaihto ilman työkaluja. Maavara riittävä. Terävät kulmat. Laatikot aukeavat vain yhteen suuntaan. Sairaalamainen. Ruokailualusta liian pieni.</t>
  </si>
  <si>
    <t xml:space="preserve">Iso ruokailualusta. Pöytä hyvän kokoinen. Käytännöllinen kaasujousi.  Pieni maavara. </t>
  </si>
  <si>
    <t>Käyttäjälle tilavan tuntuinen. Vuoteen laita sattuu reisiin vuoteen laidalla istuessa. Lukittava potilasohjain hyvä.</t>
  </si>
  <si>
    <t>Paljon puhdistettavaa pintaa.</t>
  </si>
  <si>
    <t xml:space="preserve">Käyttömukavuus hyvä. Sänky menee tarpeeksi alas, tämä hyvä pienikokoisille potilaille. </t>
  </si>
  <si>
    <t>Vähemmän puhdistettavaa pintaa.</t>
  </si>
  <si>
    <t>Ei kovin tukeva. Jarrut hyvät. Pöydän lukitus hyvä.</t>
  </si>
  <si>
    <t>Iso kokonaisuus. Johdon irti ollessa vuoteen säätö toimii. Kevyt liikutella. Monipuoliset säätömahdollisuudet. Kauko-ohjain iso ja vaikeakäyttöinen. Laidat liian harvat, jäykät ja nostettaessa liian raskaat, kovat. Kolmiorauta vie tilaa liikaa patjan leveydestä. Kolmioraudan kätisyys ei vaihdettavissa.</t>
  </si>
  <si>
    <t xml:space="preserve">Liikuteltavuus hankalaa.  Raskas ja iso kokonaisuus. Jarrun sijainti ja painettavuus, hankala käyttää. Laidat raskaat, vaatii molemmat kädet, ovat petaamisen tiellä, keskeltä kaarevat on toimiva ratkaisu, kovat. Kolmioraudassa valittavana vain kaksi asentoa, voisi olla kolme, kätisyys hankala vaihtaa, helppo ottaa pois. </t>
  </si>
  <si>
    <t>Hyvä liikutella, kevyt, toimiva kokonaisuus.</t>
  </si>
  <si>
    <t>HANKINTA: Sairaalasängyt ja hoitosängyt 31.12.2016 päättyvälle sopimuskaudelle</t>
  </si>
  <si>
    <t>Liite 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</si>
</sst>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theme="1"/>
      <name val="Arial"/>
      <family val="2"/>
    </font>
    <font>
      <b/>
      <sz val="10"/>
      <color theme="1"/>
      <name val="Arial"/>
      <family val="2"/>
    </font>
    <font>
      <b/>
      <sz val="10"/>
      <name val="Arial"/>
      <family val="2"/>
    </font>
    <font>
      <sz val="10"/>
      <name val="Arial"/>
      <family val="2"/>
    </font>
    <font>
      <u/>
      <sz val="10"/>
      <color theme="10"/>
      <name val="Arial"/>
      <family val="2"/>
    </font>
    <font>
      <sz val="8"/>
      <color theme="1"/>
      <name val="Arial"/>
      <family val="2"/>
    </font>
    <font>
      <b/>
      <sz val="8"/>
      <color theme="1"/>
      <name val="Arial"/>
      <family val="2"/>
    </font>
    <font>
      <sz val="8"/>
      <name val="Arial"/>
      <family val="2"/>
    </font>
  </fonts>
  <fills count="9">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60">
    <xf numFmtId="0" fontId="0" fillId="0" borderId="0" xfId="0"/>
    <xf numFmtId="0" fontId="2" fillId="0" borderId="0" xfId="0" applyFont="1" applyFill="1" applyAlignment="1"/>
    <xf numFmtId="0" fontId="2" fillId="0" borderId="0" xfId="1" applyFont="1" applyAlignment="1">
      <alignment horizontal="left"/>
    </xf>
    <xf numFmtId="0" fontId="0" fillId="0" borderId="0" xfId="0" applyFill="1" applyBorder="1"/>
    <xf numFmtId="0" fontId="0" fillId="0" borderId="0" xfId="0" applyFill="1"/>
    <xf numFmtId="0" fontId="1" fillId="3" borderId="2" xfId="0" applyFont="1" applyFill="1" applyBorder="1" applyAlignment="1">
      <alignment horizontal="left"/>
    </xf>
    <xf numFmtId="0" fontId="1" fillId="3" borderId="2" xfId="0" applyFont="1" applyFill="1" applyBorder="1"/>
    <xf numFmtId="0" fontId="1" fillId="4" borderId="2" xfId="0" applyFont="1" applyFill="1" applyBorder="1" applyAlignment="1">
      <alignment horizontal="left" wrapText="1"/>
    </xf>
    <xf numFmtId="0" fontId="0" fillId="0" borderId="0" xfId="0" applyFont="1" applyFill="1" applyBorder="1" applyAlignment="1">
      <alignment wrapText="1"/>
    </xf>
    <xf numFmtId="0" fontId="0" fillId="5" borderId="2" xfId="0" applyFill="1" applyBorder="1"/>
    <xf numFmtId="2" fontId="2" fillId="5" borderId="2" xfId="0" applyNumberFormat="1" applyFont="1" applyFill="1" applyBorder="1" applyAlignment="1">
      <alignment horizontal="right"/>
    </xf>
    <xf numFmtId="0" fontId="2" fillId="0" borderId="0" xfId="0" applyFont="1" applyFill="1" applyBorder="1"/>
    <xf numFmtId="0" fontId="3" fillId="0" borderId="0" xfId="0" applyFont="1" applyFill="1" applyBorder="1"/>
    <xf numFmtId="0" fontId="0" fillId="5" borderId="2" xfId="0" applyFill="1" applyBorder="1" applyAlignment="1">
      <alignment wrapText="1"/>
    </xf>
    <xf numFmtId="0" fontId="0" fillId="0" borderId="0" xfId="0" applyBorder="1"/>
    <xf numFmtId="2" fontId="2" fillId="0" borderId="0" xfId="0" applyNumberFormat="1" applyFont="1" applyFill="1" applyBorder="1" applyAlignment="1">
      <alignment horizontal="right"/>
    </xf>
    <xf numFmtId="0" fontId="3" fillId="6" borderId="2" xfId="0" applyNumberFormat="1" applyFont="1" applyFill="1" applyBorder="1" applyAlignment="1">
      <alignment horizontal="left"/>
    </xf>
    <xf numFmtId="0" fontId="0" fillId="6" borderId="2" xfId="0" applyFill="1" applyBorder="1" applyAlignment="1">
      <alignment horizontal="left" wrapText="1"/>
    </xf>
    <xf numFmtId="0" fontId="0" fillId="7" borderId="2" xfId="0" applyFont="1" applyFill="1" applyBorder="1" applyAlignment="1">
      <alignment horizontal="left"/>
    </xf>
    <xf numFmtId="0" fontId="3" fillId="0" borderId="2" xfId="0" applyNumberFormat="1" applyFont="1" applyFill="1" applyBorder="1" applyAlignment="1">
      <alignment horizontal="left"/>
    </xf>
    <xf numFmtId="2" fontId="2" fillId="7" borderId="2" xfId="0" applyNumberFormat="1" applyFont="1" applyFill="1" applyBorder="1" applyAlignment="1"/>
    <xf numFmtId="0" fontId="0" fillId="7" borderId="2" xfId="0" applyFill="1" applyBorder="1"/>
    <xf numFmtId="0" fontId="3" fillId="0" borderId="2" xfId="2" applyFont="1" applyFill="1" applyBorder="1" applyAlignment="1">
      <alignment horizontal="left"/>
    </xf>
    <xf numFmtId="0" fontId="2" fillId="7" borderId="2" xfId="0" applyNumberFormat="1" applyFont="1" applyFill="1" applyBorder="1" applyAlignment="1"/>
    <xf numFmtId="0" fontId="2" fillId="0" borderId="2" xfId="2" applyFont="1" applyFill="1" applyBorder="1"/>
    <xf numFmtId="0" fontId="0" fillId="6" borderId="2" xfId="0" applyFill="1" applyBorder="1"/>
    <xf numFmtId="0" fontId="0" fillId="0" borderId="2" xfId="0" applyBorder="1"/>
    <xf numFmtId="0" fontId="0" fillId="0" borderId="2" xfId="0" applyFont="1" applyBorder="1" applyAlignment="1">
      <alignment wrapText="1"/>
    </xf>
    <xf numFmtId="0" fontId="1" fillId="0" borderId="0" xfId="0" applyFont="1" applyFill="1" applyBorder="1" applyAlignment="1">
      <alignment horizontal="left" wrapText="1"/>
    </xf>
    <xf numFmtId="0" fontId="0" fillId="0" borderId="0" xfId="0" applyFill="1" applyBorder="1" applyAlignment="1">
      <alignment horizontal="left" wrapText="1"/>
    </xf>
    <xf numFmtId="2" fontId="2" fillId="0" borderId="0" xfId="0" applyNumberFormat="1" applyFont="1" applyFill="1" applyBorder="1" applyAlignment="1"/>
    <xf numFmtId="0" fontId="2" fillId="0" borderId="0" xfId="0" applyNumberFormat="1" applyFont="1" applyFill="1" applyBorder="1" applyAlignment="1"/>
    <xf numFmtId="0" fontId="0" fillId="6" borderId="2" xfId="0" applyFont="1" applyFill="1" applyBorder="1" applyAlignment="1">
      <alignment horizontal="left"/>
    </xf>
    <xf numFmtId="0" fontId="0" fillId="7" borderId="2" xfId="0" applyFont="1" applyFill="1" applyBorder="1"/>
    <xf numFmtId="0" fontId="0" fillId="0" borderId="2" xfId="0" applyFont="1" applyBorder="1"/>
    <xf numFmtId="0" fontId="0" fillId="5" borderId="3" xfId="0" applyFill="1" applyBorder="1" applyAlignment="1">
      <alignment wrapText="1"/>
    </xf>
    <xf numFmtId="2" fontId="2" fillId="5" borderId="3" xfId="0" applyNumberFormat="1" applyFont="1" applyFill="1" applyBorder="1" applyAlignment="1">
      <alignment horizontal="right"/>
    </xf>
    <xf numFmtId="0" fontId="0" fillId="5" borderId="4" xfId="0" applyFill="1" applyBorder="1" applyAlignment="1">
      <alignment wrapText="1"/>
    </xf>
    <xf numFmtId="2" fontId="2" fillId="5" borderId="4" xfId="0" applyNumberFormat="1" applyFont="1" applyFill="1" applyBorder="1" applyAlignment="1">
      <alignment horizontal="right"/>
    </xf>
    <xf numFmtId="0" fontId="5" fillId="0" borderId="2" xfId="0" applyFont="1" applyBorder="1"/>
    <xf numFmtId="0" fontId="5" fillId="0" borderId="2" xfId="0" applyFont="1" applyBorder="1" applyAlignment="1">
      <alignment wrapText="1"/>
    </xf>
    <xf numFmtId="0" fontId="1" fillId="0" borderId="2" xfId="0" applyFont="1" applyFill="1" applyBorder="1" applyAlignment="1">
      <alignment wrapText="1"/>
    </xf>
    <xf numFmtId="0" fontId="1" fillId="0" borderId="2" xfId="0" applyFont="1" applyBorder="1"/>
    <xf numFmtId="0" fontId="6" fillId="0" borderId="2" xfId="0" applyFont="1" applyBorder="1"/>
    <xf numFmtId="0" fontId="5" fillId="0" borderId="2" xfId="0" applyFont="1" applyFill="1" applyBorder="1"/>
    <xf numFmtId="0" fontId="1" fillId="0" borderId="2" xfId="0" applyFont="1" applyBorder="1" applyAlignment="1">
      <alignment wrapText="1"/>
    </xf>
    <xf numFmtId="0" fontId="6" fillId="0" borderId="2" xfId="0" applyFont="1" applyFill="1" applyBorder="1"/>
    <xf numFmtId="2" fontId="0" fillId="0" borderId="2" xfId="0" applyNumberFormat="1" applyFont="1" applyBorder="1"/>
    <xf numFmtId="2" fontId="1" fillId="0" borderId="2" xfId="0" applyNumberFormat="1" applyFont="1" applyBorder="1"/>
    <xf numFmtId="0" fontId="3" fillId="0" borderId="2" xfId="0" applyFont="1" applyBorder="1"/>
    <xf numFmtId="0" fontId="7" fillId="0" borderId="2" xfId="0" applyFont="1" applyBorder="1" applyAlignment="1">
      <alignment wrapText="1"/>
    </xf>
    <xf numFmtId="0" fontId="7" fillId="0" borderId="2" xfId="0" applyFont="1" applyBorder="1"/>
    <xf numFmtId="0" fontId="5" fillId="0" borderId="2" xfId="0" applyFont="1" applyFill="1" applyBorder="1" applyAlignment="1">
      <alignment wrapText="1"/>
    </xf>
    <xf numFmtId="2" fontId="2" fillId="8" borderId="2" xfId="0" applyNumberFormat="1" applyFont="1" applyFill="1" applyBorder="1" applyAlignment="1"/>
    <xf numFmtId="14" fontId="0" fillId="0" borderId="0" xfId="0" applyNumberFormat="1" applyAlignment="1">
      <alignment horizontal="left"/>
    </xf>
    <xf numFmtId="0" fontId="1" fillId="0" borderId="0" xfId="0" applyFont="1"/>
    <xf numFmtId="0" fontId="0" fillId="0" borderId="0" xfId="0" applyAlignment="1">
      <alignment horizontal="left"/>
    </xf>
    <xf numFmtId="0" fontId="2" fillId="2" borderId="0" xfId="0" applyFont="1" applyFill="1" applyAlignment="1">
      <alignment horizontal="center"/>
    </xf>
    <xf numFmtId="0" fontId="2" fillId="0" borderId="0" xfId="1" applyFont="1" applyAlignment="1">
      <alignment horizontal="left"/>
    </xf>
    <xf numFmtId="0" fontId="0" fillId="0" borderId="1" xfId="0" applyBorder="1" applyAlignment="1">
      <alignment horizontal="center"/>
    </xf>
  </cellXfs>
  <cellStyles count="3">
    <cellStyle name="Hyperlinkki" xfId="2" builtinId="8"/>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zoomScale="80" zoomScaleNormal="80" workbookViewId="0">
      <selection sqref="A1:E1"/>
    </sheetView>
  </sheetViews>
  <sheetFormatPr defaultRowHeight="12.75" x14ac:dyDescent="0.2"/>
  <cols>
    <col min="1" max="1" width="45.85546875" customWidth="1"/>
    <col min="2" max="2" width="38.28515625" customWidth="1"/>
    <col min="3" max="3" width="23.140625" customWidth="1"/>
    <col min="4" max="4" width="22.7109375" customWidth="1"/>
    <col min="5" max="5" width="23.140625" customWidth="1"/>
    <col min="6" max="6" width="19.140625" customWidth="1"/>
    <col min="7" max="7" width="23.140625" customWidth="1"/>
    <col min="8" max="8" width="17.42578125" customWidth="1"/>
    <col min="9" max="9" width="23.140625" customWidth="1"/>
    <col min="10" max="10" width="13.42578125" customWidth="1"/>
    <col min="11" max="11" width="23.140625" customWidth="1"/>
  </cols>
  <sheetData>
    <row r="1" spans="1:11" x14ac:dyDescent="0.2">
      <c r="A1" s="57" t="s">
        <v>0</v>
      </c>
      <c r="B1" s="57"/>
      <c r="C1" s="57"/>
      <c r="D1" s="57"/>
      <c r="E1" s="57"/>
      <c r="F1" s="1"/>
      <c r="G1" s="1"/>
      <c r="H1" s="1"/>
      <c r="I1" s="1"/>
      <c r="J1" s="1"/>
      <c r="K1" s="1"/>
    </row>
    <row r="2" spans="1:11" x14ac:dyDescent="0.2">
      <c r="A2" t="s">
        <v>1</v>
      </c>
      <c r="E2" s="55" t="s">
        <v>85</v>
      </c>
    </row>
    <row r="3" spans="1:11" x14ac:dyDescent="0.2">
      <c r="A3" t="s">
        <v>2</v>
      </c>
      <c r="E3" s="56" t="s">
        <v>9</v>
      </c>
    </row>
    <row r="4" spans="1:11" x14ac:dyDescent="0.2">
      <c r="A4" t="s">
        <v>10</v>
      </c>
      <c r="D4" s="54">
        <v>42059</v>
      </c>
    </row>
    <row r="6" spans="1:11" x14ac:dyDescent="0.2">
      <c r="A6" s="58" t="s">
        <v>84</v>
      </c>
      <c r="B6" s="58"/>
      <c r="C6" s="58"/>
      <c r="D6" s="2"/>
      <c r="E6" s="3"/>
      <c r="F6" s="4"/>
    </row>
    <row r="7" spans="1:11" x14ac:dyDescent="0.2">
      <c r="A7" s="59"/>
      <c r="B7" s="59"/>
      <c r="C7" s="59"/>
      <c r="E7" s="3"/>
      <c r="F7" s="3"/>
      <c r="G7" s="3"/>
      <c r="H7" s="3"/>
      <c r="I7" s="3"/>
      <c r="J7" s="3"/>
      <c r="K7" s="3"/>
    </row>
    <row r="8" spans="1:11" ht="20.25" customHeight="1" x14ac:dyDescent="0.2">
      <c r="A8" s="5" t="s">
        <v>3</v>
      </c>
      <c r="B8" s="6"/>
      <c r="C8" s="7" t="s">
        <v>25</v>
      </c>
      <c r="D8" s="7" t="s">
        <v>27</v>
      </c>
      <c r="E8" s="28"/>
      <c r="F8" s="28"/>
      <c r="G8" s="28"/>
      <c r="H8" s="8"/>
      <c r="I8" s="8"/>
      <c r="J8" s="8"/>
    </row>
    <row r="9" spans="1:11" ht="16.5" customHeight="1" x14ac:dyDescent="0.2">
      <c r="A9" s="9" t="s">
        <v>38</v>
      </c>
      <c r="B9" s="13" t="s">
        <v>28</v>
      </c>
      <c r="C9" s="10">
        <v>1990</v>
      </c>
      <c r="D9" s="10">
        <v>1810</v>
      </c>
      <c r="E9" s="15"/>
      <c r="F9" s="15"/>
      <c r="G9" s="15"/>
      <c r="H9" s="11"/>
      <c r="I9" s="11"/>
      <c r="J9" s="12"/>
    </row>
    <row r="10" spans="1:11" ht="16.5" customHeight="1" x14ac:dyDescent="0.2">
      <c r="A10" s="3"/>
      <c r="B10" s="13" t="s">
        <v>29</v>
      </c>
      <c r="C10" s="10">
        <v>144</v>
      </c>
      <c r="D10" s="10">
        <v>44</v>
      </c>
      <c r="E10" s="15"/>
      <c r="F10" s="15"/>
      <c r="G10" s="15"/>
      <c r="H10" s="11"/>
      <c r="I10" s="11"/>
      <c r="J10" s="12"/>
    </row>
    <row r="11" spans="1:11" ht="17.25" customHeight="1" x14ac:dyDescent="0.2">
      <c r="A11" s="3"/>
      <c r="B11" s="13" t="s">
        <v>30</v>
      </c>
      <c r="C11" s="10">
        <v>175</v>
      </c>
      <c r="D11" s="10">
        <v>119</v>
      </c>
      <c r="E11" s="15"/>
      <c r="F11" s="15"/>
      <c r="G11" s="15"/>
      <c r="H11" s="11"/>
      <c r="I11" s="11"/>
      <c r="J11" s="12"/>
    </row>
    <row r="12" spans="1:11" ht="15.75" customHeight="1" x14ac:dyDescent="0.2">
      <c r="A12" s="3"/>
      <c r="B12" s="35" t="s">
        <v>31</v>
      </c>
      <c r="C12" s="36">
        <v>70</v>
      </c>
      <c r="D12" s="36">
        <v>79</v>
      </c>
      <c r="E12" s="15"/>
      <c r="F12" s="15"/>
      <c r="G12" s="15"/>
      <c r="H12" s="11"/>
      <c r="I12" s="11"/>
      <c r="J12" s="12"/>
    </row>
    <row r="13" spans="1:11" ht="16.5" customHeight="1" x14ac:dyDescent="0.2">
      <c r="A13" s="9" t="s">
        <v>39</v>
      </c>
      <c r="B13" s="13" t="s">
        <v>32</v>
      </c>
      <c r="C13" s="10">
        <v>370</v>
      </c>
      <c r="D13" s="10">
        <v>420</v>
      </c>
      <c r="E13" s="15"/>
      <c r="F13" s="15"/>
      <c r="G13" s="15"/>
      <c r="H13" s="11"/>
      <c r="I13" s="11"/>
      <c r="J13" s="12"/>
    </row>
    <row r="14" spans="1:11" ht="15" customHeight="1" x14ac:dyDescent="0.2">
      <c r="A14" s="3"/>
      <c r="B14" s="37" t="s">
        <v>33</v>
      </c>
      <c r="C14" s="38">
        <f>(C9+C10+C11+C12)*106+C13*30</f>
        <v>263274</v>
      </c>
      <c r="D14" s="38">
        <f>(D9+D10+D11+D12)*106+D13*30</f>
        <v>230112</v>
      </c>
      <c r="E14" s="15"/>
      <c r="F14" s="15"/>
      <c r="G14" s="15"/>
      <c r="H14" s="11"/>
      <c r="I14" s="11"/>
      <c r="J14" s="12"/>
    </row>
    <row r="15" spans="1:11" x14ac:dyDescent="0.2">
      <c r="A15" s="14"/>
      <c r="B15" s="3"/>
      <c r="C15" s="15"/>
      <c r="D15" s="15"/>
      <c r="E15" s="15"/>
      <c r="F15" s="15"/>
      <c r="G15" s="15"/>
      <c r="H15" s="11"/>
      <c r="I15" s="11"/>
      <c r="J15" s="12"/>
    </row>
    <row r="16" spans="1:11" x14ac:dyDescent="0.2">
      <c r="A16" s="32" t="s">
        <v>4</v>
      </c>
      <c r="B16" s="16" t="s">
        <v>5</v>
      </c>
      <c r="C16" s="17" t="s">
        <v>25</v>
      </c>
      <c r="D16" s="17" t="s">
        <v>27</v>
      </c>
      <c r="E16" s="29"/>
      <c r="F16" s="29"/>
      <c r="G16" s="29"/>
      <c r="H16" s="11"/>
      <c r="I16" s="11"/>
      <c r="J16" s="12"/>
    </row>
    <row r="17" spans="1:11" x14ac:dyDescent="0.2">
      <c r="A17" s="18" t="s">
        <v>6</v>
      </c>
      <c r="B17" s="19">
        <v>60</v>
      </c>
      <c r="C17" s="20">
        <f>D14/C14*B17</f>
        <v>52.442398413819824</v>
      </c>
      <c r="D17" s="20">
        <v>60</v>
      </c>
      <c r="E17" s="30"/>
      <c r="F17" s="30"/>
      <c r="G17" s="30"/>
      <c r="H17" s="11"/>
      <c r="I17" s="11"/>
      <c r="J17" s="12"/>
    </row>
    <row r="18" spans="1:11" x14ac:dyDescent="0.2">
      <c r="A18" s="21" t="s">
        <v>37</v>
      </c>
      <c r="B18" s="22">
        <v>40</v>
      </c>
      <c r="C18" s="20">
        <f>B29</f>
        <v>30.333333333333332</v>
      </c>
      <c r="D18" s="20">
        <f>D29</f>
        <v>28.333333333333332</v>
      </c>
      <c r="E18" s="31"/>
      <c r="F18" s="31"/>
      <c r="G18" s="31"/>
      <c r="H18" s="11"/>
      <c r="I18" s="11"/>
      <c r="J18" s="12"/>
    </row>
    <row r="19" spans="1:11" x14ac:dyDescent="0.2">
      <c r="A19" s="21"/>
      <c r="B19" s="24"/>
      <c r="C19" s="23"/>
      <c r="D19" s="23"/>
      <c r="E19" s="31"/>
      <c r="F19" s="31"/>
      <c r="G19" s="31"/>
      <c r="H19" s="11"/>
      <c r="I19" s="11"/>
      <c r="J19" s="12"/>
    </row>
    <row r="20" spans="1:11" x14ac:dyDescent="0.2">
      <c r="A20" s="33" t="s">
        <v>7</v>
      </c>
      <c r="B20" s="22">
        <f>SUM(B17:B19)</f>
        <v>100</v>
      </c>
      <c r="C20" s="20">
        <f>SUM(C17:C19)</f>
        <v>82.775731747153159</v>
      </c>
      <c r="D20" s="53">
        <f>SUM(D17:D19)</f>
        <v>88.333333333333329</v>
      </c>
      <c r="E20" s="30"/>
      <c r="F20" s="30"/>
      <c r="G20" s="30"/>
      <c r="H20" s="11"/>
      <c r="I20" s="11"/>
      <c r="J20" s="12"/>
    </row>
    <row r="21" spans="1:11" x14ac:dyDescent="0.2">
      <c r="G21" s="11"/>
      <c r="H21" s="11"/>
      <c r="I21" s="11"/>
      <c r="J21" s="11"/>
      <c r="K21" s="12"/>
    </row>
    <row r="22" spans="1:11" x14ac:dyDescent="0.2">
      <c r="A22" s="25" t="s">
        <v>11</v>
      </c>
      <c r="B22" s="25" t="s">
        <v>25</v>
      </c>
      <c r="C22" s="25"/>
      <c r="D22" s="25" t="s">
        <v>27</v>
      </c>
      <c r="E22" s="25"/>
      <c r="F22" s="3"/>
      <c r="G22" s="11"/>
      <c r="H22" s="11"/>
      <c r="I22" s="11"/>
      <c r="J22" s="11"/>
      <c r="K22" s="12"/>
    </row>
    <row r="23" spans="1:11" x14ac:dyDescent="0.2">
      <c r="A23" s="34" t="s">
        <v>17</v>
      </c>
      <c r="C23" s="39" t="s">
        <v>70</v>
      </c>
      <c r="D23" s="34"/>
      <c r="E23" s="44" t="s">
        <v>72</v>
      </c>
      <c r="F23" s="3"/>
      <c r="G23" s="11"/>
      <c r="H23" s="11"/>
      <c r="I23" s="11"/>
      <c r="J23" s="11"/>
      <c r="K23" s="12"/>
    </row>
    <row r="24" spans="1:11" ht="138" customHeight="1" x14ac:dyDescent="0.2">
      <c r="A24" s="27" t="s">
        <v>12</v>
      </c>
      <c r="B24" s="47">
        <f>(10+14+8)/3</f>
        <v>10.666666666666666</v>
      </c>
      <c r="C24" s="40" t="s">
        <v>82</v>
      </c>
      <c r="D24" s="47">
        <f>(8+11+10)/3</f>
        <v>9.6666666666666661</v>
      </c>
      <c r="E24" s="52" t="s">
        <v>81</v>
      </c>
      <c r="F24" s="3"/>
      <c r="G24" s="11"/>
      <c r="H24" s="11"/>
      <c r="I24" s="11"/>
      <c r="J24" s="11"/>
      <c r="K24" s="12"/>
    </row>
    <row r="25" spans="1:11" ht="48.75" customHeight="1" x14ac:dyDescent="0.2">
      <c r="A25" s="27" t="s">
        <v>13</v>
      </c>
      <c r="B25" s="47">
        <f>(8+9+8)/3</f>
        <v>8.3333333333333339</v>
      </c>
      <c r="C25" s="40" t="s">
        <v>78</v>
      </c>
      <c r="D25" s="47">
        <f>(9+7+7)/3</f>
        <v>7.666666666666667</v>
      </c>
      <c r="E25" s="52" t="s">
        <v>76</v>
      </c>
      <c r="F25" s="3"/>
      <c r="G25" s="11"/>
      <c r="H25" s="11"/>
      <c r="I25" s="11"/>
      <c r="J25" s="11"/>
      <c r="K25" s="12"/>
    </row>
    <row r="26" spans="1:11" ht="24.75" customHeight="1" x14ac:dyDescent="0.2">
      <c r="A26" s="27" t="s">
        <v>14</v>
      </c>
      <c r="B26" s="34">
        <f>(8+8+8)/3</f>
        <v>8</v>
      </c>
      <c r="C26" s="40" t="s">
        <v>79</v>
      </c>
      <c r="D26" s="34">
        <f>(7+7+7)/3</f>
        <v>7</v>
      </c>
      <c r="E26" s="52" t="s">
        <v>77</v>
      </c>
      <c r="F26" s="3"/>
      <c r="G26" s="11"/>
      <c r="H26" s="11"/>
      <c r="I26" s="11"/>
      <c r="J26" s="11"/>
      <c r="K26" s="12"/>
    </row>
    <row r="27" spans="1:11" x14ac:dyDescent="0.2">
      <c r="A27" s="27" t="s">
        <v>15</v>
      </c>
      <c r="C27" s="39" t="s">
        <v>63</v>
      </c>
      <c r="D27" s="26"/>
      <c r="E27" s="39" t="s">
        <v>71</v>
      </c>
      <c r="F27" s="3"/>
      <c r="G27" s="11"/>
      <c r="H27" s="11"/>
      <c r="I27" s="11"/>
      <c r="J27" s="11"/>
      <c r="K27" s="12"/>
    </row>
    <row r="28" spans="1:11" ht="27" customHeight="1" x14ac:dyDescent="0.2">
      <c r="A28" s="27" t="s">
        <v>16</v>
      </c>
      <c r="B28" s="47">
        <f>(2+4+4)/3</f>
        <v>3.3333333333333335</v>
      </c>
      <c r="C28" s="40" t="s">
        <v>80</v>
      </c>
      <c r="D28" s="34">
        <f>(4+3+5)/3</f>
        <v>4</v>
      </c>
      <c r="E28" s="52" t="s">
        <v>83</v>
      </c>
      <c r="F28" s="3"/>
      <c r="G28" s="11"/>
      <c r="H28" s="11"/>
      <c r="I28" s="11"/>
      <c r="J28" s="11"/>
      <c r="K28" s="12"/>
    </row>
    <row r="29" spans="1:11" x14ac:dyDescent="0.2">
      <c r="A29" s="45" t="s">
        <v>73</v>
      </c>
      <c r="B29" s="48">
        <f>SUM(B24:B28)</f>
        <v>30.333333333333332</v>
      </c>
      <c r="C29" s="43"/>
      <c r="D29" s="48">
        <f>SUM(D24:D28)</f>
        <v>28.333333333333332</v>
      </c>
      <c r="E29" s="46"/>
      <c r="F29" s="3"/>
      <c r="G29" s="11"/>
      <c r="H29" s="11"/>
      <c r="I29" s="11"/>
      <c r="J29" s="11"/>
      <c r="K29" s="12"/>
    </row>
    <row r="30" spans="1:11" x14ac:dyDescent="0.2">
      <c r="G30" s="11"/>
      <c r="H30" s="11"/>
      <c r="I30" s="11"/>
      <c r="J30" s="11"/>
      <c r="K30" s="12"/>
    </row>
    <row r="31" spans="1:11" ht="21" customHeight="1" x14ac:dyDescent="0.2">
      <c r="A31" s="5" t="s">
        <v>3</v>
      </c>
      <c r="B31" s="6"/>
      <c r="C31" s="7" t="s">
        <v>24</v>
      </c>
      <c r="D31" s="7" t="s">
        <v>8</v>
      </c>
      <c r="E31" s="7" t="s">
        <v>25</v>
      </c>
      <c r="F31" s="7" t="s">
        <v>26</v>
      </c>
      <c r="G31" s="7" t="s">
        <v>27</v>
      </c>
      <c r="H31" s="11"/>
      <c r="I31" s="11"/>
      <c r="J31" s="11"/>
      <c r="K31" s="12"/>
    </row>
    <row r="32" spans="1:11" x14ac:dyDescent="0.2">
      <c r="A32" s="9" t="s">
        <v>41</v>
      </c>
      <c r="B32" s="13" t="s">
        <v>34</v>
      </c>
      <c r="C32" s="10">
        <v>990</v>
      </c>
      <c r="D32" s="10">
        <v>1650</v>
      </c>
      <c r="E32" s="10">
        <v>1140</v>
      </c>
      <c r="F32" s="10">
        <v>1085</v>
      </c>
      <c r="G32" s="10">
        <v>1039</v>
      </c>
      <c r="H32" s="11"/>
      <c r="I32" s="11"/>
      <c r="J32" s="11"/>
      <c r="K32" s="12"/>
    </row>
    <row r="33" spans="1:11" x14ac:dyDescent="0.2">
      <c r="A33" s="3"/>
      <c r="B33" s="13" t="s">
        <v>35</v>
      </c>
      <c r="C33" s="10">
        <v>990</v>
      </c>
      <c r="D33" s="10">
        <v>1032</v>
      </c>
      <c r="E33" s="10">
        <v>1140</v>
      </c>
      <c r="F33" s="10">
        <v>1095</v>
      </c>
      <c r="G33" s="10">
        <v>1089</v>
      </c>
      <c r="H33" s="11"/>
      <c r="I33" s="11"/>
      <c r="J33" s="11"/>
      <c r="K33" s="12"/>
    </row>
    <row r="34" spans="1:11" x14ac:dyDescent="0.2">
      <c r="A34" s="9" t="s">
        <v>40</v>
      </c>
      <c r="B34" s="13" t="s">
        <v>36</v>
      </c>
      <c r="C34" s="10">
        <v>383</v>
      </c>
      <c r="D34" s="10">
        <v>320</v>
      </c>
      <c r="E34" s="10">
        <v>350</v>
      </c>
      <c r="F34" s="10">
        <v>386</v>
      </c>
      <c r="G34" s="10">
        <v>390</v>
      </c>
      <c r="H34" s="11"/>
      <c r="I34" s="11"/>
      <c r="J34" s="11"/>
      <c r="K34" s="12"/>
    </row>
    <row r="35" spans="1:11" x14ac:dyDescent="0.2">
      <c r="A35" s="14"/>
      <c r="B35" s="13" t="s">
        <v>33</v>
      </c>
      <c r="C35" s="10">
        <f t="shared" ref="C35:D35" si="0">C32*65+C33*65+C34*130</f>
        <v>178490</v>
      </c>
      <c r="D35" s="10">
        <f t="shared" si="0"/>
        <v>215930</v>
      </c>
      <c r="E35" s="10">
        <f>E32*65+E33*65+E34*130</f>
        <v>193700</v>
      </c>
      <c r="F35" s="10">
        <f t="shared" ref="F35:G35" si="1">F32*65+F33*65+F34*130</f>
        <v>191880</v>
      </c>
      <c r="G35" s="10">
        <f t="shared" si="1"/>
        <v>189020</v>
      </c>
      <c r="H35" s="11"/>
      <c r="I35" s="11"/>
      <c r="J35" s="11"/>
      <c r="K35" s="12"/>
    </row>
    <row r="36" spans="1:11" x14ac:dyDescent="0.2">
      <c r="G36" s="11"/>
      <c r="H36" s="11"/>
      <c r="I36" s="11"/>
      <c r="J36" s="11"/>
      <c r="K36" s="12"/>
    </row>
    <row r="37" spans="1:11" x14ac:dyDescent="0.2">
      <c r="A37" s="32" t="s">
        <v>4</v>
      </c>
      <c r="B37" s="16" t="s">
        <v>5</v>
      </c>
      <c r="C37" s="17" t="s">
        <v>24</v>
      </c>
      <c r="D37" s="17" t="s">
        <v>8</v>
      </c>
      <c r="E37" s="17" t="s">
        <v>25</v>
      </c>
      <c r="F37" s="17" t="s">
        <v>26</v>
      </c>
      <c r="G37" s="17" t="s">
        <v>27</v>
      </c>
      <c r="H37" s="11"/>
      <c r="I37" s="11"/>
      <c r="J37" s="11"/>
      <c r="K37" s="12"/>
    </row>
    <row r="38" spans="1:11" x14ac:dyDescent="0.2">
      <c r="A38" s="18" t="s">
        <v>6</v>
      </c>
      <c r="B38" s="19">
        <v>65</v>
      </c>
      <c r="C38" s="20">
        <v>65</v>
      </c>
      <c r="D38" s="20">
        <f>C35/D35*B38</f>
        <v>53.729680915111373</v>
      </c>
      <c r="E38" s="20">
        <f>C35/E35*B38</f>
        <v>59.895973154362416</v>
      </c>
      <c r="F38" s="20">
        <f>C35/F35*B38</f>
        <v>60.464092140921409</v>
      </c>
      <c r="G38" s="20">
        <f>C35/G35*B38</f>
        <v>61.378954607977988</v>
      </c>
      <c r="H38" s="11"/>
      <c r="I38" s="11"/>
      <c r="J38" s="11"/>
      <c r="K38" s="12"/>
    </row>
    <row r="39" spans="1:11" x14ac:dyDescent="0.2">
      <c r="A39" s="21" t="s">
        <v>37</v>
      </c>
      <c r="B39" s="22">
        <v>35</v>
      </c>
      <c r="C39" s="23">
        <f>B52</f>
        <v>19</v>
      </c>
      <c r="D39" s="23">
        <f>D52</f>
        <v>26</v>
      </c>
      <c r="E39" s="23">
        <f>F52</f>
        <v>18</v>
      </c>
      <c r="F39" s="23">
        <f>H52</f>
        <v>23</v>
      </c>
      <c r="G39" s="23">
        <f>J52</f>
        <v>35</v>
      </c>
    </row>
    <row r="40" spans="1:11" x14ac:dyDescent="0.2">
      <c r="A40" s="21"/>
      <c r="B40" s="24"/>
      <c r="C40" s="23"/>
      <c r="D40" s="23"/>
      <c r="E40" s="23"/>
      <c r="F40" s="23"/>
      <c r="G40" s="23"/>
    </row>
    <row r="41" spans="1:11" ht="12.75" customHeight="1" x14ac:dyDescent="0.2">
      <c r="A41" s="33" t="s">
        <v>7</v>
      </c>
      <c r="B41" s="22">
        <f t="shared" ref="B41:G41" si="2">SUM(B38:B40)</f>
        <v>100</v>
      </c>
      <c r="C41" s="20">
        <f t="shared" si="2"/>
        <v>84</v>
      </c>
      <c r="D41" s="20">
        <f t="shared" si="2"/>
        <v>79.729680915111373</v>
      </c>
      <c r="E41" s="20">
        <f t="shared" si="2"/>
        <v>77.895973154362423</v>
      </c>
      <c r="F41" s="20">
        <f t="shared" si="2"/>
        <v>83.464092140921409</v>
      </c>
      <c r="G41" s="53">
        <f t="shared" si="2"/>
        <v>96.378954607977988</v>
      </c>
    </row>
    <row r="43" spans="1:11" x14ac:dyDescent="0.2">
      <c r="A43" s="25" t="s">
        <v>11</v>
      </c>
      <c r="B43" s="25" t="s">
        <v>24</v>
      </c>
      <c r="C43" s="25"/>
      <c r="D43" s="25" t="s">
        <v>8</v>
      </c>
      <c r="E43" s="25"/>
      <c r="F43" s="25" t="s">
        <v>25</v>
      </c>
      <c r="G43" s="25"/>
      <c r="H43" s="25" t="s">
        <v>26</v>
      </c>
      <c r="I43" s="25"/>
      <c r="J43" s="25" t="s">
        <v>27</v>
      </c>
      <c r="K43" s="25"/>
    </row>
    <row r="44" spans="1:11" x14ac:dyDescent="0.2">
      <c r="A44" s="34" t="s">
        <v>18</v>
      </c>
      <c r="B44" s="26"/>
      <c r="C44" s="39" t="s">
        <v>56</v>
      </c>
      <c r="D44" s="26"/>
      <c r="E44" s="40" t="s">
        <v>59</v>
      </c>
      <c r="F44" s="26"/>
      <c r="G44" s="39" t="s">
        <v>61</v>
      </c>
      <c r="H44" s="26"/>
      <c r="I44" s="39" t="s">
        <v>64</v>
      </c>
      <c r="J44" s="26"/>
      <c r="K44" s="39" t="s">
        <v>67</v>
      </c>
    </row>
    <row r="45" spans="1:11" ht="115.5" customHeight="1" x14ac:dyDescent="0.2">
      <c r="A45" s="27" t="s">
        <v>19</v>
      </c>
      <c r="B45" s="26">
        <v>5</v>
      </c>
      <c r="C45" s="40" t="s">
        <v>42</v>
      </c>
      <c r="D45" s="26">
        <v>7</v>
      </c>
      <c r="E45" s="40" t="s">
        <v>45</v>
      </c>
      <c r="F45" s="26">
        <v>6</v>
      </c>
      <c r="G45" s="40" t="s">
        <v>48</v>
      </c>
      <c r="H45" s="26">
        <v>8</v>
      </c>
      <c r="I45" s="40" t="s">
        <v>50</v>
      </c>
      <c r="J45" s="26">
        <v>10</v>
      </c>
      <c r="K45" s="40" t="s">
        <v>51</v>
      </c>
    </row>
    <row r="46" spans="1:11" ht="93.75" customHeight="1" x14ac:dyDescent="0.2">
      <c r="A46" s="27" t="s">
        <v>20</v>
      </c>
      <c r="B46" s="26">
        <v>3</v>
      </c>
      <c r="C46" s="40" t="s">
        <v>43</v>
      </c>
      <c r="D46" s="26">
        <v>4</v>
      </c>
      <c r="E46" s="40" t="s">
        <v>46</v>
      </c>
      <c r="F46" s="49">
        <v>2</v>
      </c>
      <c r="G46" s="50" t="s">
        <v>49</v>
      </c>
      <c r="H46" s="49">
        <v>2</v>
      </c>
      <c r="I46" s="50" t="s">
        <v>49</v>
      </c>
      <c r="J46" s="26">
        <v>5</v>
      </c>
      <c r="K46" s="40" t="s">
        <v>53</v>
      </c>
    </row>
    <row r="47" spans="1:11" x14ac:dyDescent="0.2">
      <c r="A47" s="34" t="s">
        <v>21</v>
      </c>
      <c r="B47" s="26"/>
      <c r="C47" s="39" t="s">
        <v>57</v>
      </c>
      <c r="D47" s="26"/>
      <c r="E47" s="39" t="s">
        <v>59</v>
      </c>
      <c r="F47" s="49"/>
      <c r="G47" s="51" t="s">
        <v>62</v>
      </c>
      <c r="H47" s="49"/>
      <c r="I47" s="51" t="s">
        <v>65</v>
      </c>
      <c r="J47" s="26"/>
      <c r="K47" s="39" t="s">
        <v>68</v>
      </c>
    </row>
    <row r="48" spans="1:11" ht="115.5" customHeight="1" x14ac:dyDescent="0.2">
      <c r="A48" s="27" t="s">
        <v>19</v>
      </c>
      <c r="B48" s="26">
        <v>5</v>
      </c>
      <c r="C48" s="40" t="s">
        <v>42</v>
      </c>
      <c r="D48" s="26">
        <v>7</v>
      </c>
      <c r="E48" s="40" t="s">
        <v>45</v>
      </c>
      <c r="F48" s="49">
        <v>6</v>
      </c>
      <c r="G48" s="50" t="s">
        <v>48</v>
      </c>
      <c r="H48" s="49">
        <v>8</v>
      </c>
      <c r="I48" s="50" t="s">
        <v>50</v>
      </c>
      <c r="J48" s="26">
        <v>10</v>
      </c>
      <c r="K48" s="40" t="s">
        <v>52</v>
      </c>
    </row>
    <row r="49" spans="1:11" ht="94.5" customHeight="1" x14ac:dyDescent="0.2">
      <c r="A49" s="27" t="s">
        <v>20</v>
      </c>
      <c r="B49" s="26">
        <v>3</v>
      </c>
      <c r="C49" s="40" t="s">
        <v>43</v>
      </c>
      <c r="D49" s="26">
        <v>4</v>
      </c>
      <c r="E49" s="40" t="s">
        <v>46</v>
      </c>
      <c r="F49" s="49">
        <v>2</v>
      </c>
      <c r="G49" s="50" t="s">
        <v>49</v>
      </c>
      <c r="H49" s="49">
        <v>2</v>
      </c>
      <c r="I49" s="50" t="s">
        <v>49</v>
      </c>
      <c r="J49" s="26">
        <v>5</v>
      </c>
      <c r="K49" s="40" t="s">
        <v>54</v>
      </c>
    </row>
    <row r="50" spans="1:11" ht="14.25" customHeight="1" x14ac:dyDescent="0.2">
      <c r="A50" s="34" t="s">
        <v>22</v>
      </c>
      <c r="B50" s="26"/>
      <c r="C50" s="39" t="s">
        <v>58</v>
      </c>
      <c r="D50" s="26"/>
      <c r="E50" s="39" t="s">
        <v>60</v>
      </c>
      <c r="F50" s="26"/>
      <c r="G50" s="39" t="s">
        <v>63</v>
      </c>
      <c r="H50" s="26"/>
      <c r="I50" s="39" t="s">
        <v>66</v>
      </c>
      <c r="J50" s="26"/>
      <c r="K50" s="39" t="s">
        <v>69</v>
      </c>
    </row>
    <row r="51" spans="1:11" ht="83.25" customHeight="1" x14ac:dyDescent="0.2">
      <c r="A51" s="27" t="s">
        <v>23</v>
      </c>
      <c r="B51" s="26">
        <v>3</v>
      </c>
      <c r="C51" s="40" t="s">
        <v>44</v>
      </c>
      <c r="D51" s="26">
        <v>4</v>
      </c>
      <c r="E51" s="40" t="s">
        <v>47</v>
      </c>
      <c r="F51" s="26">
        <v>2</v>
      </c>
      <c r="G51" s="40" t="s">
        <v>74</v>
      </c>
      <c r="H51" s="49">
        <v>3</v>
      </c>
      <c r="I51" s="50" t="s">
        <v>75</v>
      </c>
      <c r="J51" s="26">
        <v>5</v>
      </c>
      <c r="K51" s="40" t="s">
        <v>55</v>
      </c>
    </row>
    <row r="52" spans="1:11" x14ac:dyDescent="0.2">
      <c r="A52" s="41" t="s">
        <v>7</v>
      </c>
      <c r="B52" s="42">
        <f>SUM(B44:B51)</f>
        <v>19</v>
      </c>
      <c r="C52" s="43"/>
      <c r="D52" s="42">
        <f>SUM(D44:D51)</f>
        <v>26</v>
      </c>
      <c r="E52" s="43"/>
      <c r="F52" s="42">
        <f>SUM(F44:F51)</f>
        <v>18</v>
      </c>
      <c r="G52" s="43"/>
      <c r="H52" s="42">
        <f>SUM(H44:H51)</f>
        <v>23</v>
      </c>
      <c r="I52" s="43"/>
      <c r="J52" s="42">
        <f>SUM(J44:J51)</f>
        <v>35</v>
      </c>
      <c r="K52" s="43"/>
    </row>
  </sheetData>
  <mergeCells count="3">
    <mergeCell ref="A1:E1"/>
    <mergeCell ref="A6:C6"/>
    <mergeCell ref="A7:C7"/>
  </mergeCells>
  <pageMargins left="0.9055118110236221" right="0.51181102362204722" top="0.55118110236220474" bottom="0.55118110236220474" header="0.31496062992125984" footer="0.31496062992125984"/>
  <pageSetup paperSize="8"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Tarjousten vertailu</vt:lpstr>
      <vt:lpstr>'Tarjousten vertailu'!Tulostusalue</vt:lpstr>
    </vt:vector>
  </TitlesOfParts>
  <Company>Turun kaupunki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Haarte Karolus</dc:creator>
  <cp:lastModifiedBy>Lindberg Merja</cp:lastModifiedBy>
  <cp:lastPrinted>2015-02-27T06:02:53Z</cp:lastPrinted>
  <dcterms:created xsi:type="dcterms:W3CDTF">2014-11-14T09:00:24Z</dcterms:created>
  <dcterms:modified xsi:type="dcterms:W3CDTF">2015-02-27T06:30:19Z</dcterms:modified>
</cp:coreProperties>
</file>