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17\12.12.2017\"/>
    </mc:Choice>
  </mc:AlternateContent>
  <bookViews>
    <workbookView xWindow="285" yWindow="30" windowWidth="11460" windowHeight="5040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F107" i="1" l="1"/>
  <c r="F98" i="1"/>
  <c r="F91" i="1"/>
  <c r="F77" i="1"/>
  <c r="F67" i="1"/>
  <c r="F52" i="1"/>
  <c r="F42" i="1"/>
  <c r="F34" i="1"/>
  <c r="F30" i="1"/>
  <c r="H30" i="1" s="1"/>
  <c r="F28" i="1"/>
  <c r="F21" i="1"/>
  <c r="F17" i="1"/>
  <c r="F16" i="1"/>
  <c r="E113" i="1"/>
  <c r="G113" i="1" s="1"/>
  <c r="H113" i="1" s="1"/>
  <c r="E110" i="1"/>
  <c r="G110" i="1" s="1"/>
  <c r="H110" i="1" s="1"/>
  <c r="G107" i="1"/>
  <c r="E106" i="1"/>
  <c r="G106" i="1" s="1"/>
  <c r="H106" i="1" s="1"/>
  <c r="E105" i="1"/>
  <c r="G105" i="1" s="1"/>
  <c r="H105" i="1" s="1"/>
  <c r="E104" i="1"/>
  <c r="G104" i="1" s="1"/>
  <c r="H104" i="1" s="1"/>
  <c r="E100" i="1"/>
  <c r="G100" i="1" s="1"/>
  <c r="D100" i="1"/>
  <c r="F100" i="1" s="1"/>
  <c r="E99" i="1"/>
  <c r="G99" i="1" s="1"/>
  <c r="H99" i="1" s="1"/>
  <c r="G98" i="1"/>
  <c r="E101" i="1"/>
  <c r="G101" i="1" s="1"/>
  <c r="D101" i="1"/>
  <c r="F101" i="1" s="1"/>
  <c r="E97" i="1"/>
  <c r="G97" i="1" s="1"/>
  <c r="H97" i="1" s="1"/>
  <c r="E93" i="1"/>
  <c r="G93" i="1" s="1"/>
  <c r="H93" i="1" s="1"/>
  <c r="G91" i="1"/>
  <c r="D89" i="1"/>
  <c r="F89" i="1" s="1"/>
  <c r="H89" i="1" s="1"/>
  <c r="E87" i="1"/>
  <c r="G87" i="1" s="1"/>
  <c r="H87" i="1" s="1"/>
  <c r="E85" i="1"/>
  <c r="G85" i="1" s="1"/>
  <c r="H85" i="1" s="1"/>
  <c r="E83" i="1"/>
  <c r="G83" i="1" s="1"/>
  <c r="H83" i="1" s="1"/>
  <c r="E81" i="1"/>
  <c r="G81" i="1" s="1"/>
  <c r="D81" i="1"/>
  <c r="F81" i="1" s="1"/>
  <c r="G79" i="1"/>
  <c r="D79" i="1"/>
  <c r="F79" i="1" s="1"/>
  <c r="E77" i="1"/>
  <c r="G77" i="1" s="1"/>
  <c r="E74" i="1"/>
  <c r="G74" i="1" s="1"/>
  <c r="H74" i="1" s="1"/>
  <c r="G72" i="1"/>
  <c r="H72" i="1" s="1"/>
  <c r="E70" i="1"/>
  <c r="G70" i="1" s="1"/>
  <c r="D70" i="1"/>
  <c r="F70" i="1" s="1"/>
  <c r="G68" i="1"/>
  <c r="H68" i="1" s="1"/>
  <c r="G67" i="1"/>
  <c r="G64" i="1"/>
  <c r="H64" i="1" s="1"/>
  <c r="E62" i="1"/>
  <c r="G62" i="1" s="1"/>
  <c r="D62" i="1"/>
  <c r="F62" i="1" s="1"/>
  <c r="E61" i="1"/>
  <c r="G61" i="1" s="1"/>
  <c r="D61" i="1"/>
  <c r="F61" i="1" s="1"/>
  <c r="E58" i="1"/>
  <c r="G58" i="1" s="1"/>
  <c r="H58" i="1" s="1"/>
  <c r="E56" i="1"/>
  <c r="G56" i="1" s="1"/>
  <c r="H56" i="1" s="1"/>
  <c r="E54" i="1"/>
  <c r="G54" i="1" s="1"/>
  <c r="D54" i="1"/>
  <c r="F54" i="1" s="1"/>
  <c r="E52" i="1"/>
  <c r="G52" i="1" s="1"/>
  <c r="D50" i="1"/>
  <c r="F50" i="1" s="1"/>
  <c r="H50" i="1" s="1"/>
  <c r="E48" i="1"/>
  <c r="G48" i="1" s="1"/>
  <c r="D48" i="1"/>
  <c r="F48" i="1" s="1"/>
  <c r="E46" i="1"/>
  <c r="G46" i="1" s="1"/>
  <c r="D46" i="1"/>
  <c r="F46" i="1" s="1"/>
  <c r="E44" i="1"/>
  <c r="G44" i="1" s="1"/>
  <c r="H44" i="1" s="1"/>
  <c r="E42" i="1"/>
  <c r="G42" i="1" s="1"/>
  <c r="G40" i="1"/>
  <c r="D40" i="1"/>
  <c r="F40" i="1" s="1"/>
  <c r="E38" i="1"/>
  <c r="G38" i="1" s="1"/>
  <c r="H38" i="1" s="1"/>
  <c r="G36" i="1"/>
  <c r="D36" i="1"/>
  <c r="F36" i="1" s="1"/>
  <c r="E34" i="1"/>
  <c r="G34" i="1" s="1"/>
  <c r="E32" i="1"/>
  <c r="G32" i="1" s="1"/>
  <c r="D32" i="1"/>
  <c r="E28" i="1"/>
  <c r="G28" i="1" s="1"/>
  <c r="D232" i="1"/>
  <c r="H224" i="1"/>
  <c r="H227" i="1"/>
  <c r="H230" i="1"/>
  <c r="H219" i="1"/>
  <c r="H220" i="1"/>
  <c r="H221" i="1"/>
  <c r="H222" i="1"/>
  <c r="H212" i="1"/>
  <c r="H213" i="1"/>
  <c r="H214" i="1"/>
  <c r="H215" i="1"/>
  <c r="H216" i="1"/>
  <c r="H194" i="1"/>
  <c r="H196" i="1"/>
  <c r="H198" i="1"/>
  <c r="H200" i="1"/>
  <c r="H202" i="1"/>
  <c r="H204" i="1"/>
  <c r="H206" i="1"/>
  <c r="H187" i="1"/>
  <c r="H190" i="1"/>
  <c r="H192" i="1"/>
  <c r="H183" i="1"/>
  <c r="H185" i="1"/>
  <c r="H180" i="1"/>
  <c r="H181" i="1"/>
  <c r="H179" i="1"/>
  <c r="H174" i="1"/>
  <c r="H173" i="1"/>
  <c r="H165" i="1"/>
  <c r="H163" i="1"/>
  <c r="H159" i="1"/>
  <c r="H157" i="1"/>
  <c r="H153" i="1"/>
  <c r="H151" i="1"/>
  <c r="H147" i="1"/>
  <c r="H145" i="1"/>
  <c r="F142" i="1"/>
  <c r="F232" i="1" s="1"/>
  <c r="H140" i="1"/>
  <c r="H136" i="1"/>
  <c r="H129" i="1"/>
  <c r="E25" i="1"/>
  <c r="G25" i="1" s="1"/>
  <c r="G23" i="1"/>
  <c r="E21" i="1"/>
  <c r="G21" i="1" s="1"/>
  <c r="G19" i="1"/>
  <c r="H125" i="1"/>
  <c r="H124" i="1"/>
  <c r="E17" i="1"/>
  <c r="G17" i="1" s="1"/>
  <c r="E16" i="1"/>
  <c r="G16" i="1" s="1"/>
  <c r="H40" i="1" l="1"/>
  <c r="H81" i="1"/>
  <c r="H123" i="1"/>
  <c r="H36" i="1"/>
  <c r="H17" i="1"/>
  <c r="H172" i="1"/>
  <c r="H54" i="1"/>
  <c r="H79" i="1"/>
  <c r="H107" i="1"/>
  <c r="H70" i="1"/>
  <c r="H101" i="1"/>
  <c r="H46" i="1"/>
  <c r="H62" i="1"/>
  <c r="H48" i="1"/>
  <c r="H67" i="1"/>
  <c r="H66" i="1" s="1"/>
  <c r="G115" i="1"/>
  <c r="H232" i="1"/>
  <c r="D115" i="1"/>
  <c r="H28" i="1"/>
  <c r="H91" i="1"/>
  <c r="E115" i="1"/>
  <c r="F32" i="1"/>
  <c r="H32" i="1" s="1"/>
  <c r="H42" i="1"/>
  <c r="H34" i="1"/>
  <c r="H61" i="1"/>
  <c r="H77" i="1"/>
  <c r="H98" i="1"/>
  <c r="H52" i="1"/>
  <c r="H21" i="1"/>
  <c r="H16" i="1"/>
  <c r="H103" i="1"/>
  <c r="H100" i="1"/>
  <c r="H60" i="1"/>
  <c r="H178" i="1"/>
  <c r="H218" i="1"/>
  <c r="H211" i="1"/>
  <c r="H15" i="1" l="1"/>
  <c r="H96" i="1"/>
  <c r="F115" i="1"/>
  <c r="H115" i="1" s="1"/>
</calcChain>
</file>

<file path=xl/sharedStrings.xml><?xml version="1.0" encoding="utf-8"?>
<sst xmlns="http://schemas.openxmlformats.org/spreadsheetml/2006/main" count="875" uniqueCount="430">
  <si>
    <r>
      <rPr>
        <b/>
        <sz val="11"/>
        <color theme="1"/>
        <rFont val="Arial"/>
        <family val="2"/>
        <scheme val="minor"/>
      </rPr>
      <t>koulutukseen</t>
    </r>
    <r>
      <rPr>
        <sz val="11"/>
        <color theme="1"/>
        <rFont val="Arial"/>
        <family val="2"/>
        <scheme val="minor"/>
      </rPr>
      <t xml:space="preserve"> </t>
    </r>
    <r>
      <rPr>
        <b/>
        <sz val="11"/>
        <color theme="1"/>
        <rFont val="Arial"/>
        <family val="2"/>
        <scheme val="minor"/>
      </rPr>
      <t>v. 2017</t>
    </r>
  </si>
  <si>
    <t>Liite 1</t>
  </si>
  <si>
    <t>Avustus valmentajien, ohjaajien ja seuran toimihenkilöiden</t>
  </si>
  <si>
    <t>Anoja</t>
  </si>
  <si>
    <t>Aikuisten liikuntatoi-</t>
  </si>
  <si>
    <t>minta ja hallinnollinen</t>
  </si>
  <si>
    <t>Lasten ja nuorten</t>
  </si>
  <si>
    <t>yhteensä</t>
  </si>
  <si>
    <t>Avustus€</t>
  </si>
  <si>
    <t>Lasten ja</t>
  </si>
  <si>
    <t>nuorten</t>
  </si>
  <si>
    <t>liikunta-</t>
  </si>
  <si>
    <t>toiminta</t>
  </si>
  <si>
    <t>Aikuisten</t>
  </si>
  <si>
    <t>liikuntatoi-</t>
  </si>
  <si>
    <t>minta ja</t>
  </si>
  <si>
    <t>hallinnolli-</t>
  </si>
  <si>
    <t>nen koulu-</t>
  </si>
  <si>
    <t>tus</t>
  </si>
  <si>
    <t>Hyväksyt-</t>
  </si>
  <si>
    <t>tävät</t>
  </si>
  <si>
    <t>kustan-</t>
  </si>
  <si>
    <t>nukset</t>
  </si>
  <si>
    <t>hallinnol-</t>
  </si>
  <si>
    <t>linen kou-</t>
  </si>
  <si>
    <t>lutus</t>
  </si>
  <si>
    <t>Budokwai ry</t>
  </si>
  <si>
    <t>* karate</t>
  </si>
  <si>
    <t>* taekwondo</t>
  </si>
  <si>
    <t>Seurojen esittämät toteutuneet kokonaiskustannukset:</t>
  </si>
  <si>
    <t>Kustan-</t>
  </si>
  <si>
    <t>yhteensä€</t>
  </si>
  <si>
    <t>koulutus€</t>
  </si>
  <si>
    <t>liikuntatoiminta€</t>
  </si>
  <si>
    <t>Hylättäväksi ehdotettva anomus tai osa anomuksesta:</t>
  </si>
  <si>
    <t>Huom! Seuran nimen alleon lisätty anomuksen tunniste: pp.kk.v.klo eli milloin anomus</t>
  </si>
  <si>
    <t>on tullut vireille Kulta2-palveluun. Seuroille tunniste helpottaa tietyn anomuksen löyty-</t>
  </si>
  <si>
    <t>mistä, kun seura on tehnyt paljon anomuksia.</t>
  </si>
  <si>
    <t>30.10.2017 klo 15.09</t>
  </si>
  <si>
    <t>Budokwai ry / taekwondo</t>
  </si>
  <si>
    <t>Urheilijasta valmentajaksi-koulutus, 1 henkilö, 24.-26.3.</t>
  </si>
  <si>
    <t>2017 Tampere, kustannukset 250€.</t>
  </si>
  <si>
    <t>Hylkäysperuste:</t>
  </si>
  <si>
    <t>Yksittäisen henkilön koulutuskustannukset voivat olla</t>
  </si>
  <si>
    <t>enintään 714,28€ (maksimiavustus 500€/hlö/kurssi/</t>
  </si>
  <si>
    <t>vuosi). Seuratoimijan henkilökohtainen ja vuositasoinen</t>
  </si>
  <si>
    <t>tukiraja on ylittynyt.</t>
  </si>
  <si>
    <t>Capoeira Senzala Turku ry</t>
  </si>
  <si>
    <t>DC Diamond ry</t>
  </si>
  <si>
    <t>Finnfighter´s Gym ry</t>
  </si>
  <si>
    <t xml:space="preserve">Football Club International </t>
  </si>
  <si>
    <t>Turku ry</t>
  </si>
  <si>
    <t>Football Club International</t>
  </si>
  <si>
    <t>31.10.2017 klo 13.43</t>
  </si>
  <si>
    <t>31.10.2017 klo 13.48</t>
  </si>
  <si>
    <t>Seuratoiminnan kehittäjän tutkinto, 1 henkilö, kevät-17,</t>
  </si>
  <si>
    <t>Helsinki, kustannukset 1 755€.</t>
  </si>
  <si>
    <t>Hylätään vuoden 2016 kustannusosuus 585€.</t>
  </si>
  <si>
    <t>SHA täydennyskoulutus, viisi (5) henkilöä, kevät-17,</t>
  </si>
  <si>
    <t>Eerikkilän urheiluopisto, kustannukset 1 650€.</t>
  </si>
  <si>
    <t>vuositasoinen tukiraja on ylittynyt.</t>
  </si>
  <si>
    <t xml:space="preserve">vuosi). Kahden (2) seuratoimijan henkilökohtainen ja </t>
  </si>
  <si>
    <t>Fotbollsföreningen ÅIFK rf</t>
  </si>
  <si>
    <t>Krav Maga Turku ry</t>
  </si>
  <si>
    <t>Lahjan Tytöt ry</t>
  </si>
  <si>
    <t>Lounais-Suomen</t>
  </si>
  <si>
    <t>Liikunta ja Urheilu ry</t>
  </si>
  <si>
    <t>Pyrkivä Gymnastics ry</t>
  </si>
  <si>
    <t>Saaristomeren Melojat ry</t>
  </si>
  <si>
    <t>Skating Club Turku ry</t>
  </si>
  <si>
    <t>Tanssiurheiluseura Bolero ry</t>
  </si>
  <si>
    <t>TPS Juniorijalkapallo ry</t>
  </si>
  <si>
    <t>TPS Juniorijääkiekko ry</t>
  </si>
  <si>
    <t>TPS Salibandy ry</t>
  </si>
  <si>
    <t>Turku-Pesis ry</t>
  </si>
  <si>
    <t>Turku Swing Society ry</t>
  </si>
  <si>
    <t>Turun Atleettiklubi ry</t>
  </si>
  <si>
    <t>Turun Cheerleadingseura</t>
  </si>
  <si>
    <t>Smash ry</t>
  </si>
  <si>
    <t>Turun Judoseura ry</t>
  </si>
  <si>
    <t>Turun Ju-jutsuseura ry</t>
  </si>
  <si>
    <t>Turun Jyry ry</t>
  </si>
  <si>
    <t>* naisvoimistelu</t>
  </si>
  <si>
    <t>* nyrkkeily</t>
  </si>
  <si>
    <t>Turun Jääkiekkotuomarit ry</t>
  </si>
  <si>
    <t>Turun Kisa-Veikot ry</t>
  </si>
  <si>
    <t>* jalkapallo</t>
  </si>
  <si>
    <t>* jääkiekko</t>
  </si>
  <si>
    <t>* liikuntaleikkikoulu</t>
  </si>
  <si>
    <t>Turun Naisvoimistelijat ry</t>
  </si>
  <si>
    <t>Turun Nappulaliiga ry</t>
  </si>
  <si>
    <t xml:space="preserve">Turun Nuorten Miesten </t>
  </si>
  <si>
    <t>Kristillinen Yhdistys ry</t>
  </si>
  <si>
    <t>Turun Pallokerho ry</t>
  </si>
  <si>
    <t>Turun Pursiseura ry</t>
  </si>
  <si>
    <t>Turun Pyrkivä ry</t>
  </si>
  <si>
    <t>Turun Riennon Taitoluistelu ry</t>
  </si>
  <si>
    <t>Turun Rientävä ry</t>
  </si>
  <si>
    <t>Turun Slalomseura ry</t>
  </si>
  <si>
    <t>Turun Taidoseura ry</t>
  </si>
  <si>
    <t>Turun Teräs ry</t>
  </si>
  <si>
    <t>Turun Toverit ry Juniorijääkiekko</t>
  </si>
  <si>
    <t>Turun Urheiluliitto ry</t>
  </si>
  <si>
    <t>* lentopallo</t>
  </si>
  <si>
    <t>* telinevoimistelu</t>
  </si>
  <si>
    <t>* voimistelu</t>
  </si>
  <si>
    <t>* yleisurheilu</t>
  </si>
  <si>
    <t>Turun Weikot ry</t>
  </si>
  <si>
    <t>* keilailu</t>
  </si>
  <si>
    <t>Varsinais-Suomen</t>
  </si>
  <si>
    <t>Rhönradvoimistelijat ry</t>
  </si>
  <si>
    <t>Åbo Kvinnliga Gymnastikförening</t>
  </si>
  <si>
    <t>Palästra rf</t>
  </si>
  <si>
    <t>Åbo Simklubb - Uintiklubi Turku ry</t>
  </si>
  <si>
    <t>Seurojen kustannukset yht.:</t>
  </si>
  <si>
    <t>30.10.2017 klo 20.56</t>
  </si>
  <si>
    <t>TJ-tapaaminen, 1 henkilö, 31.5.2017 Turku, kustannukset</t>
  </si>
  <si>
    <t>36€.</t>
  </si>
  <si>
    <t>Tilaisuuden koulutuksellinen luonne vähäinen.</t>
  </si>
  <si>
    <t>30.10.2017 klo 19.36</t>
  </si>
  <si>
    <t>Jv noviisirinki, neljä (4) neljä henkilöä, 5.-8.1.2017 Kisakal-</t>
  </si>
  <si>
    <t>lion urheiluopisto, kustannukset 660€.</t>
  </si>
  <si>
    <t xml:space="preserve">vuosi). Yhden (1) seuratoimijan henkilökohtainen ja </t>
  </si>
  <si>
    <t xml:space="preserve">Hylättävä kustannusosuus 165€. </t>
  </si>
  <si>
    <t>30.10.2017 klo 20.41</t>
  </si>
  <si>
    <t xml:space="preserve">Potke-valmennusohjelma, yksi (1) henkilö, 27.3.2017 </t>
  </si>
  <si>
    <t>Turku, kustannukset 420€.</t>
  </si>
  <si>
    <t xml:space="preserve">Hylättävä kustannusosuus 35,72€. </t>
  </si>
  <si>
    <t>30.10.2017 klo 20.44</t>
  </si>
  <si>
    <t>Jv noviisirinki, kaksi (2) henkilöä, 3.-5.3.2017 Kisakallion</t>
  </si>
  <si>
    <t>urheiluopisto, kustannukset 330€.</t>
  </si>
  <si>
    <t>30.10.2017 klo 19.46</t>
  </si>
  <si>
    <t>Jv ikäkausileiri Valerie/Verla, neljä (4) henkilöä, 13.-15.1.</t>
  </si>
  <si>
    <t>2017 Kisakallion urheiluopisto, kustannukset 660€.</t>
  </si>
  <si>
    <t>30.10.2017 klo 20.14</t>
  </si>
  <si>
    <t>Sisu-ilta, yksi henkilö (1), 8.1.2017 Turku, kustannukset</t>
  </si>
  <si>
    <t>50€.</t>
  </si>
  <si>
    <t>30.10.2017 klo 21.19</t>
  </si>
  <si>
    <t>Jv SM-valmennusrinki, yksi (1) henkilö, 12.-13.8.2017 Kisa-</t>
  </si>
  <si>
    <t>kallion urheiluopisto, kustannukset 120€.</t>
  </si>
  <si>
    <t>30.10.2017 klo 21.43</t>
  </si>
  <si>
    <t xml:space="preserve">Lajitutkinto, kaksi (2) henkilöä, 3.10.2017 Suomen urheilu- </t>
  </si>
  <si>
    <t>opisto, kustannukset 1 705€.</t>
  </si>
  <si>
    <t>30.10.2017 klo 21.45</t>
  </si>
  <si>
    <t>Lajitutkinto, yksi (1) henkilö, 4.10.2017 Suomen urheiluopis-</t>
  </si>
  <si>
    <t>to, kustannukset 1 050€.</t>
  </si>
  <si>
    <t>30.10.2017 klo 21.54</t>
  </si>
  <si>
    <t>Voimistelun valmentajapäivät, kaksi (2) henkilöä, 14.-15.9.</t>
  </si>
  <si>
    <t>2017 Kisakallion urheiluopisto, kustannukset 350€.</t>
  </si>
  <si>
    <t>30.10.2017 klo 20.59</t>
  </si>
  <si>
    <t>Potke-valmennusohjelma osa 2., yksi (1) henkilö, 7.7.2017</t>
  </si>
  <si>
    <t>Turku, kustannukset 210€.</t>
  </si>
  <si>
    <t>30.10.2017 klo 20.50</t>
  </si>
  <si>
    <t>Easter Cup, neljä (4) henkilöä, 14.-16.4.2017 Tanska,</t>
  </si>
  <si>
    <t>kustannukset 191€.</t>
  </si>
  <si>
    <t>Tilaisuus ollut kilpailutapahtuma.</t>
  </si>
  <si>
    <t>28.9.2017 klo 11.10</t>
  </si>
  <si>
    <t>Valtakunnallinen liikkuva koulu -seminaari, kouluttajien täy-</t>
  </si>
  <si>
    <t>dennyskoulutus, neljä (4) henkilöä, 3.-4.4.2017 Helsinki,</t>
  </si>
  <si>
    <t>kustannukset 640€.</t>
  </si>
  <si>
    <t>28.9.2017 klo 11.34</t>
  </si>
  <si>
    <t>Lasten liikuttajien laivaseminaari, varhaiskasvatuksen kou-</t>
  </si>
  <si>
    <t>luttajien täydennyskoulutus, viisi (5) henkilöä, 30.9.-2.10.</t>
  </si>
  <si>
    <t>2017 Helsinki-Tukholma-Helsinki, kustannukset 914€.</t>
  </si>
  <si>
    <t>25.10.2017 klo 15.40</t>
  </si>
  <si>
    <t>Naisten telinevoimistelun Minorileiri, kaksi (2) henkilöä,</t>
  </si>
  <si>
    <t>8.-11.8.2017 Kuortaneen urheiluopisto, kustannukset 520€.</t>
  </si>
  <si>
    <t>Hylätään kustannusosuus 65,72€.</t>
  </si>
  <si>
    <t>Syce One ry</t>
  </si>
  <si>
    <t>31.10.2017 klo 23.58</t>
  </si>
  <si>
    <t>Movement in body healing and acroyoga dance-koulutus,</t>
  </si>
  <si>
    <t>yksi (1) henkilö, 30.12.2017-21.1.2018 Marokko, kustan-</t>
  </si>
  <si>
    <t>nukset 943€.</t>
  </si>
  <si>
    <t>Koulutustapahtuma on pääosin vuoden 2018 puolella, jon-</t>
  </si>
  <si>
    <t>ka takia anomus käsitellään vuoden 2018 avustusmäärä-</t>
  </si>
  <si>
    <t>rahoista ja kun seuralla on esittää anomukseen pyydetyt</t>
  </si>
  <si>
    <t xml:space="preserve">liitteet. </t>
  </si>
  <si>
    <t>31.10.2017 klo 10.56</t>
  </si>
  <si>
    <t>LAT 2017 C+ liikunnan ammattitutkinto, yksi (1) henkilö,</t>
  </si>
  <si>
    <t>30.1.-10.12.2017 Eerikkilän urheiluopisto, kustannukset</t>
  </si>
  <si>
    <t>750€.</t>
  </si>
  <si>
    <t>Koulutusavustuksella ei tueta ammatillista koulutusta.</t>
  </si>
  <si>
    <t>31.10.2017 klo 11.11</t>
  </si>
  <si>
    <t>30.1.-2.2.2017 Eerikkilän urheiluopisto, kustannukset</t>
  </si>
  <si>
    <t>808€.</t>
  </si>
  <si>
    <t>31.10.2017 klo 11.07</t>
  </si>
  <si>
    <t>SHA kehittymisen seurantatapaaminen, yksi (1) henkilö,</t>
  </si>
  <si>
    <t>14.-15.12.2016 Eerikkilän urheiluopisto, kustannukset</t>
  </si>
  <si>
    <t>107,60€.</t>
  </si>
  <si>
    <t>Koulutustilaisuus ollut vuonna 2016. Vuoden 2016 avus-</t>
  </si>
  <si>
    <t>tusmäärärahat on käytetty loppuun.</t>
  </si>
  <si>
    <t>31.10.2017 klo 11.19</t>
  </si>
  <si>
    <t>SHA täydennyskoulutusprosessi, kymmenen (10) henkilöä,</t>
  </si>
  <si>
    <t>1.1.-31.7.2016 Eerikkilän urheiluopisto, kustannukset</t>
  </si>
  <si>
    <t>2 750€.</t>
  </si>
  <si>
    <t>31.10.2017 klo 11.13</t>
  </si>
  <si>
    <t>Lastensuojeluilmoitus -koulutus, kaksi (2) henkilöä, elokuu</t>
  </si>
  <si>
    <t>2017 Turku, kustannukset 70,01€.</t>
  </si>
  <si>
    <t>IP-toiminnan koulutuskustannukset eivät kuulu koulutus-</t>
  </si>
  <si>
    <t>avustuksen piiriin.</t>
  </si>
  <si>
    <t>31.10.2017 klo 18.31</t>
  </si>
  <si>
    <t>31.10.2017 klo 18.50</t>
  </si>
  <si>
    <t>Yhteisöllisyys, yhteiskuntavastuus ja kasvatus -seminaari-</t>
  </si>
  <si>
    <t>risteily, 72 henkilöä, 5.8.2017 SiljaTallink, kustannukset</t>
  </si>
  <si>
    <t>4 992,40€.</t>
  </si>
  <si>
    <t>vähennetty hyväksyttävistä koulutuskustannuksista.</t>
  </si>
  <si>
    <t xml:space="preserve">Kahden avechenkilön koulutuskustannukset yht. 138,68€ </t>
  </si>
  <si>
    <t>31.10.2017 klo 18.17</t>
  </si>
  <si>
    <t xml:space="preserve">JVK2-koulutus, yksi henkilö (1), 13.-17.8.2017 Suomen </t>
  </si>
  <si>
    <t>urheiluopisto, kustannukset 850€.</t>
  </si>
  <si>
    <t>31.10.2017 klo 18.20</t>
  </si>
  <si>
    <t>NVK1+NVK2, yksi (1) henkilö, 11.-14.5.2017 Kuortaneen</t>
  </si>
  <si>
    <t>urheiluopisto  ja 19.-23.8.2017 Suomen urheiluopisto,</t>
  </si>
  <si>
    <t>kustannukset 1 575€.</t>
  </si>
  <si>
    <t>31.10.2017 klo 18.54</t>
  </si>
  <si>
    <t>U17 maajoukkuevalmentajakoulutus, yksi (1) henkilö,</t>
  </si>
  <si>
    <t>12.-18.4.2017 Venäjä, kustannukset 1 164,76€.</t>
  </si>
  <si>
    <t>31.10.2017 klo 18.43</t>
  </si>
  <si>
    <t>Kasvatuksellisuus -päätösristeily, 66 henkilöä, 23.4.2017</t>
  </si>
  <si>
    <t>SiljaTallink, kustannukset 15 456,20€.</t>
  </si>
  <si>
    <t>Liikuntalautakunnan 15.11.2016 § 112 hyväksymässä</t>
  </si>
  <si>
    <t>liikuntapalveluiden avustusten jakoperiaatteissa koulutus-</t>
  </si>
  <si>
    <t>avustuksen erityisehdoissa on kirjattu: " Seuran sisäisillä</t>
  </si>
  <si>
    <t>koulutustilaisuuksilla tulee olla selkeä seuran valmennus-</t>
  </si>
  <si>
    <t>tai koulutustoimintaa tukeva vaikutus sekä ulkopuolinen</t>
  </si>
  <si>
    <t>kouluttaja".</t>
  </si>
  <si>
    <t>Ko. päätösristeilyllä ei ollut ulkopuolista kouluttajaa.</t>
  </si>
  <si>
    <t>31.10.2017 klo 18.04</t>
  </si>
  <si>
    <t xml:space="preserve">Kansainvälinen maajoukkueen U17-koulutus turnaus ja </t>
  </si>
  <si>
    <t>matka, yksi (1) henkilö, huhtikuu 2017 Tsekki, kustannuk-</t>
  </si>
  <si>
    <t>set 683,10€.</t>
  </si>
  <si>
    <t xml:space="preserve">Maajoukkuetoiminnan kustannusten tukeminen eivät kuulu </t>
  </si>
  <si>
    <t>kaupungin toimialaan.</t>
  </si>
  <si>
    <t>Valmentajan ammattitutkinto VAT, kolme (3) henkilöä,</t>
  </si>
  <si>
    <t>tammikuu 2017 Kisakallion urheiluopisto, kustannukset</t>
  </si>
  <si>
    <t>6 959€.</t>
  </si>
  <si>
    <t>31.10.2017 klo 18.37</t>
  </si>
  <si>
    <t>Valmentajan ammattitutkinto (VAT), yksi (1) henkilö, 13.2.-</t>
  </si>
  <si>
    <t>23.8.2017 Kuortaneen urheiluopisto, kustannukset 1 323€,</t>
  </si>
  <si>
    <t>30.10.2017 klo 16.56</t>
  </si>
  <si>
    <t xml:space="preserve">Kehittymisen seuranta pojat 04-05, viisi (5) henkilöä, </t>
  </si>
  <si>
    <t>21.-23.9.2017 Eerikkilän urheiluopisto, kustannukset</t>
  </si>
  <si>
    <t>725€.</t>
  </si>
  <si>
    <t>Hylättävä kustannusosuus on 51,44€.</t>
  </si>
  <si>
    <t>30.10.2017 klo 16.57</t>
  </si>
  <si>
    <t>Kehittymisen seuranta pojat 04-05, kuusi (6) henkilöä,</t>
  </si>
  <si>
    <t>7.-9.6.2017 Eerikkilän urheiluopisto, kustannukset 870€.</t>
  </si>
  <si>
    <t>Hylättävä kustannusosuus on 170,72€.</t>
  </si>
  <si>
    <t>Kehittymisen seuranta pojat 02-03, viisi (5) henkilöä,</t>
  </si>
  <si>
    <t>6.-8.8.2017 Eerikkilän urheiluopisto, kustannukset 725€.</t>
  </si>
  <si>
    <t>Hylättävä kustannusosuus on 196,44€.</t>
  </si>
  <si>
    <t>30.10.2017 klo 16.49</t>
  </si>
  <si>
    <t>Niskan liikehäiriöiden manuaalinen terapia, yksi (1) henkilö,</t>
  </si>
  <si>
    <t>8.-9.9.2017 Varalan urheiluopisto, kustannukset 398€.</t>
  </si>
  <si>
    <t>27.10.2017 klo 16.54</t>
  </si>
  <si>
    <t>Tango opettajien workshop, yksi (1) henkilö, 25.-31.8.2017</t>
  </si>
  <si>
    <t>Alankomaat, kustannukset 906,10€.</t>
  </si>
  <si>
    <t>Hylättävä kustannusosuus on 191,82€.</t>
  </si>
  <si>
    <t>30.10.2017 klo 18.42</t>
  </si>
  <si>
    <t>Baltic Swing 2017, yksi (1) henkilö, 8.-12.6.2017 Puola,</t>
  </si>
  <si>
    <t>kustannukset 436,80€.</t>
  </si>
  <si>
    <t>Hylättävä kustannusosuus on 405,07€.</t>
  </si>
  <si>
    <t>31.10.2017 klo 11.56</t>
  </si>
  <si>
    <t>Desert City Swing Convention + ESS Phoenix, yksi (1)</t>
  </si>
  <si>
    <t>henkilö, 31.8.-4.9.2017 ja 7.-10.9.2017 Yhdysvallat, kus-</t>
  </si>
  <si>
    <t>tannukset 830,84€.</t>
  </si>
  <si>
    <t>Hylättävä kustannusosuus on 116,56€.</t>
  </si>
  <si>
    <t>30.10.2017 klo 19.09</t>
  </si>
  <si>
    <t>Tanssi vieköön -tapahtuma, yksi (1) henkilö, 18.-19.8.2017</t>
  </si>
  <si>
    <t>Helsinki, kustannukset 140€.</t>
  </si>
  <si>
    <t>Suburbia 2017, yksi (1) henkilö, 22.-24.9.2017 Tampere,</t>
  </si>
  <si>
    <t>kustannukset 85€.</t>
  </si>
  <si>
    <t>30.10.2017 klo 19.10</t>
  </si>
  <si>
    <t>30.10.2017 klo 19.16</t>
  </si>
  <si>
    <t>Old Town Swing 2017, yksi (1) henkilö, 28.9.-2.10.2017</t>
  </si>
  <si>
    <t>Viro, kustannukset 231€.</t>
  </si>
  <si>
    <t>30.10.2017 klo 18.48</t>
  </si>
  <si>
    <t>Riga Summer Swing 2017, yksi (1) henkilö, 10.-14.8.2017</t>
  </si>
  <si>
    <t>Latvia, kustannukset 255,18€.</t>
  </si>
  <si>
    <t>30.10.2017 klo 18.46</t>
  </si>
  <si>
    <t>Breaking your barriers, yksi (1) henkilö, 16.6.2017 Tampere</t>
  </si>
  <si>
    <t>kustannukset 60€.</t>
  </si>
  <si>
    <t>30.10.2017 klo 18.44</t>
  </si>
  <si>
    <t>Finnfest 2017, yksi (1) henkilö, 15.-19.6.2017 Tampere,</t>
  </si>
  <si>
    <t>kustannukset 220,66€.</t>
  </si>
  <si>
    <t>Turun Cheerleadingseura ry</t>
  </si>
  <si>
    <t>9.10.2017 klo 13.55</t>
  </si>
  <si>
    <t>TJ-klubi, yksi (1) henkilö, 30.5.2017 Turku, kustannukset</t>
  </si>
  <si>
    <t>BJJ-seminaari, seitsemän (7) henkilöä, 14.1.2017 Turku,</t>
  </si>
  <si>
    <t>kustannukset 440€ ja tulot 530€, nettotulo 90€.</t>
  </si>
  <si>
    <t>Taloudellisesti voittoa tuottavaa tapahtumaa ei voida tukea.</t>
  </si>
  <si>
    <t>Turun Jyry ry Naisvoimistelu</t>
  </si>
  <si>
    <t>27.10.2017 klo 20.44</t>
  </si>
  <si>
    <t>Jumppakoulu -koulutus, yksi (1) henkilö, 19.11.2016 Turku,</t>
  </si>
  <si>
    <t>kustannukset 99€.</t>
  </si>
  <si>
    <t>Turun Kisa-Veikot ry Jalkapallo</t>
  </si>
  <si>
    <t>Liikuntakerho ohjaajakoulutus, kaksi (2) henkilöä, 16.9.2017</t>
  </si>
  <si>
    <t>Lieto, kustannukset 180€, josta matkakustannus 20€.</t>
  </si>
  <si>
    <t>Kotimaassa tapahtuviin koulutuksiin ei avusteta matkakus-</t>
  </si>
  <si>
    <t>tannuksia.</t>
  </si>
  <si>
    <t>Hylätään matkakustannusosuus 20€.</t>
  </si>
  <si>
    <t>31.10.2017 klo 23.10</t>
  </si>
  <si>
    <t>Liikunta-</t>
  </si>
  <si>
    <t>leikkikoulu</t>
  </si>
  <si>
    <t>30.10.2017 klo 17.10</t>
  </si>
  <si>
    <t>Kouluille - perinteinen Helatorstain piknik-risteily, kolme (3)</t>
  </si>
  <si>
    <t>henkilöä, 25.5.2017 Turku-Maarianhamina-Turku, kustan-</t>
  </si>
  <si>
    <t>nukset 207€.</t>
  </si>
  <si>
    <t>12.10.2017 klo 15.09</t>
  </si>
  <si>
    <t>TJ-klubi, yksi (1) henkilö, 31.5.2017 Turku, kustannukset</t>
  </si>
  <si>
    <t>24.10.2017 klo 10.56</t>
  </si>
  <si>
    <t xml:space="preserve">vuosi). Kolmen (3) seuratoimijan henkilökohtainen ja </t>
  </si>
  <si>
    <t>Valmentajakoulutukset vuoden 2017 aikana, kolme (3)</t>
  </si>
  <si>
    <t>henkilöä, kustannukset 3 000€.</t>
  </si>
  <si>
    <t>Turun Nuorten Miesten Kristilli-</t>
  </si>
  <si>
    <t>nen Yhdistys ry</t>
  </si>
  <si>
    <t>Voimistelu</t>
  </si>
  <si>
    <t>31.10.2017 klo 11.46</t>
  </si>
  <si>
    <t>Jv tuomariseminaari, yksi henkilö (1), 28.1.2017 Helsinki,</t>
  </si>
  <si>
    <t>kustannukset 141€, josta 51€ matkakustannus Turku-Hel-</t>
  </si>
  <si>
    <t>sinki-Turku.</t>
  </si>
  <si>
    <t>Hylätään matkakustannusosuus 51€.</t>
  </si>
  <si>
    <t>Turun Toverit ry</t>
  </si>
  <si>
    <t>Juniori-</t>
  </si>
  <si>
    <t>jääkiekko</t>
  </si>
  <si>
    <t>31.10.2017 klo 10.39</t>
  </si>
  <si>
    <t>NVK2 koulutus, kaksi (2) henkilöä, 19.-23.8.2017 Suomen</t>
  </si>
  <si>
    <t>urheiluopisto, kustannukset 1 700€.</t>
  </si>
  <si>
    <t>30.10.2017 klo 14.08</t>
  </si>
  <si>
    <t>Tekniikkakoulu, yksi (1) henkilö, 16.-17.9.2017 Turku,</t>
  </si>
  <si>
    <t>kustannukset 155€.</t>
  </si>
  <si>
    <t>30.10.2017 klo 12.09</t>
  </si>
  <si>
    <t>Markkinointikoulutus, yksi (1) henkilö, 2.8.2017 Suomen</t>
  </si>
  <si>
    <t>urheiluopisto, kustannukset 1 267,50€.</t>
  </si>
  <si>
    <t>30.10.2017 klo 14.54</t>
  </si>
  <si>
    <t xml:space="preserve">Alueminori valmentajakoulutus, kaksi (2) henkilöä, </t>
  </si>
  <si>
    <t>26.-27.11.2016 Turku, kustannukset 240€.</t>
  </si>
  <si>
    <t>30.10.2017 klo 15.31</t>
  </si>
  <si>
    <t>Lajitutkinto osa 1., yksi (1) henkilö, toukokuu-17 Kuortaneen</t>
  </si>
  <si>
    <t>urheiluopisto, kustannukset 800€.</t>
  </si>
  <si>
    <t>30.10.2017 klo 15.32</t>
  </si>
  <si>
    <t>Lajitutkinto osa 1, yksi (1) henkilö, toukokuu-17 Kuortaneen</t>
  </si>
  <si>
    <t>urheiluopisto, kustannukset 162€.</t>
  </si>
  <si>
    <t>30.10.2017 klo 15.33</t>
  </si>
  <si>
    <t>urheiluopisto, kustannukset 1 050€.</t>
  </si>
  <si>
    <t>30.10.2017 klo 15.34</t>
  </si>
  <si>
    <t>Lajitutkinto osa 2, kolme (3) henkilöä, syyskuu-17 Kuorta-</t>
  </si>
  <si>
    <t>neen urheiluopisto, kustannukset 2900€.</t>
  </si>
  <si>
    <t>31.10.2017 klo 15.17</t>
  </si>
  <si>
    <t>31.10.2017 klo 15.16</t>
  </si>
  <si>
    <t xml:space="preserve">MTV  TK3+TK4 tuomarikurssi, yksi (1) henkilö, 17.1.2017 </t>
  </si>
  <si>
    <t>Helsinki, kustannustietoja ei ilmoitettu.</t>
  </si>
  <si>
    <t>Anomusta ei voida käsitellä kustannustietojen puuttuessa</t>
  </si>
  <si>
    <t>ja tämän takia anomus tulee hylätä.</t>
  </si>
  <si>
    <t>MTV kansainvälinen tuomarikurssi, yksi (1) henkilö, 16.12.</t>
  </si>
  <si>
    <t>2017 paikka avoin, kustannustietoja ei ilmoitettu.</t>
  </si>
  <si>
    <t>4.10.2017 klo 15.10</t>
  </si>
  <si>
    <t>Yleisurheilun valmentajatutkinto, yksi (1) henkilö, 25.11.16-</t>
  </si>
  <si>
    <t>9.4.2017 Kuortaneen ja Pajulahden urheiluopistot, kustan-</t>
  </si>
  <si>
    <t>nukset 750€. Vuoden 2016 kustannusosuus 250€.</t>
  </si>
  <si>
    <t>Vuoden 2016 kustannusosuus 250€ hylätään.</t>
  </si>
  <si>
    <t>27.10.2017 klo 12.22</t>
  </si>
  <si>
    <t>Psyykkinen valmentajakoulutus, yksi (1) henkilö, 10.11.17-</t>
  </si>
  <si>
    <t>17.2.2018 Espoo, kustannukset 1 590€.</t>
  </si>
  <si>
    <t>Vuoden 2018 kustannusosuus 1 245,83€ hylätään.</t>
  </si>
  <si>
    <t>30.10.2017 klo 12.47</t>
  </si>
  <si>
    <t>Kansainvälinen tuomarikurssi, yksi (1) henkilö, maaliskuu</t>
  </si>
  <si>
    <t>2017 paikka avoin, kustannukset 1 492,30€.</t>
  </si>
  <si>
    <t>Hylätään erotus 778,02€.</t>
  </si>
  <si>
    <t>30.10.2017 klo 13.09</t>
  </si>
  <si>
    <t>Les Mills jatkokoulutus, viisi (5) henkilöä, 16.12.2016 Helsin-</t>
  </si>
  <si>
    <t>ki, kustannukset 610,08€.</t>
  </si>
  <si>
    <t>30.10.2017 klo 13.08</t>
  </si>
  <si>
    <t>Turun seudun urheiluakatemian koulutusristeily, yksi (1)</t>
  </si>
  <si>
    <t>henkilö, 16.12.2016 Viking Line, kustannukset 60€.</t>
  </si>
  <si>
    <t>30.10.2017 klo 13.40</t>
  </si>
  <si>
    <t>Ohjaajien ja vapaaehtoisten hyvinvointikoulutus, 21 henkilöä</t>
  </si>
  <si>
    <t>27.8.2017 Naantali, kustannukset 982,84€.</t>
  </si>
  <si>
    <t>Työhyvinvointikoulutus ei kuulu koulutusavustuksen piiriin.</t>
  </si>
  <si>
    <t>Liikuntalautakunnan hylkäävä päätös työhyvinvointikoulutuk-</t>
  </si>
  <si>
    <t>sesta toisen seuran kohdalta 8.12.2016 § 126.</t>
  </si>
  <si>
    <t>30.10.2017 klo 13.15</t>
  </si>
  <si>
    <t xml:space="preserve">Lajitutkinto osa 1, yksi (1) henkilö, toukokuu-17 Suomen </t>
  </si>
  <si>
    <t>Urheiluopisto, kustannukset 1 107€.</t>
  </si>
  <si>
    <t>30.10.2017 klo 13.44</t>
  </si>
  <si>
    <t xml:space="preserve">Lajitutkinto osa 2, yksi (1) henkilö, vuosi 2017 Suomen </t>
  </si>
  <si>
    <t>30.10.2017 klo 14.52</t>
  </si>
  <si>
    <t>EA-koulutus, 18 henkilöä, 20.1.2017 Turku, kustannukset</t>
  </si>
  <si>
    <t>620€.</t>
  </si>
  <si>
    <t>Hylätään erotus 94,52€.</t>
  </si>
  <si>
    <t>31.10.2017 klo 12.01</t>
  </si>
  <si>
    <t>Valmentajapäivät, kaksi (2) henkilöä, 14.-15.9.2017 Kisa-</t>
  </si>
  <si>
    <t>kallion urheiluopisto, kustannukset 350€.</t>
  </si>
  <si>
    <t>Hylätään erotus 175€.</t>
  </si>
  <si>
    <t>31.10.2017 klo 15.15</t>
  </si>
  <si>
    <t>NTV kansainvälinen tuomarikurssi, yksi (1) henkilö, kevät-17</t>
  </si>
  <si>
    <t>paikka avoin, kustannukset 1 090€.</t>
  </si>
  <si>
    <t>Hylätään erotus 385,72€.</t>
  </si>
  <si>
    <t>30.10.2017 klo 15.27</t>
  </si>
  <si>
    <t>MTV kv. Tuomarikurssi, yksi (1) henkilö, 4.-10.2.2017</t>
  </si>
  <si>
    <t>Baku, kustannukset 888€.</t>
  </si>
  <si>
    <t>Hylätään erotus 173,72€.</t>
  </si>
  <si>
    <t>MTV kv. Tuomarikurssi, yksi (1) henkilö, 26.1.-1.2.2017</t>
  </si>
  <si>
    <t>Tokio, kustannukset 1 250€.</t>
  </si>
  <si>
    <t>Hylätään erotus 535,72€.</t>
  </si>
  <si>
    <t>30.10.2017 klo 15.28</t>
  </si>
  <si>
    <t>Minorileirin valmentajakoulutus, kaksi (2) henkilöä, 8.-11.8.</t>
  </si>
  <si>
    <t>2017 Kuortaneen urheiluopisto, kustannukset 520€.</t>
  </si>
  <si>
    <t>Hylätään erotus 10,72€.</t>
  </si>
  <si>
    <t>30.10.2017 klo 15.30</t>
  </si>
  <si>
    <t>18 th international symposium, kaksi (2) henkilöä, 11.-13.10</t>
  </si>
  <si>
    <t>2017 Jyväskylä, kustannukset 500€.</t>
  </si>
  <si>
    <t>Hylätään erotus 250€.</t>
  </si>
  <si>
    <t>Varsinais-Suomen Rhönrad-</t>
  </si>
  <si>
    <t>voimistelijat ry</t>
  </si>
  <si>
    <t>Åbo Kvinnliga Gymnastik-</t>
  </si>
  <si>
    <t>förening Palästra rf</t>
  </si>
  <si>
    <t>Åbo Simklubb-Uintiklubi Turku ry</t>
  </si>
  <si>
    <t>Kaikki yhteensä</t>
  </si>
  <si>
    <t>31.10.2017 klo 7.20</t>
  </si>
  <si>
    <t>2. tason valmentajakoulutus, yksi (1) henkilö, 1.9.-31.12.</t>
  </si>
  <si>
    <t>2017 Suomen Urheiluopisto, kustannukset 950€.</t>
  </si>
  <si>
    <t>Hylätään erotus 235,72€.</t>
  </si>
  <si>
    <t>31.10.2017 klo 7.21</t>
  </si>
  <si>
    <t xml:space="preserve">Lounais-Suomen Liikunta ja Urheilu ry on aluejärjestö, jonka </t>
  </si>
  <si>
    <t>seurat sekä liikuntaa järjestävät yhdistykset. Kyseessä</t>
  </si>
  <si>
    <t>jäseniä ry:n sääntöjen mukaan ovat liikunta- ja urheilu-</t>
  </si>
  <si>
    <t>kohdistuu suoraan niiden henkilöjäsenille.</t>
  </si>
  <si>
    <t>olevan koulutusavustuksen tavoitteena on antaa tuki suoraan</t>
  </si>
  <si>
    <t>turkulaisille seuroille ja yhdistyksille, joiden kouluttautuminen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</si>
</sst>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6" fontId="0" fillId="0" borderId="0" xfId="0" applyNumberFormat="1"/>
    <xf numFmtId="0" fontId="0" fillId="0" borderId="0" xfId="0" applyFont="1"/>
    <xf numFmtId="4" fontId="0" fillId="0" borderId="0" xfId="0" applyNumberFormat="1"/>
    <xf numFmtId="4" fontId="1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Fill="1"/>
    <xf numFmtId="0" fontId="0" fillId="0" borderId="0" xfId="0" applyFont="1" applyFill="1"/>
    <xf numFmtId="4" fontId="0" fillId="0" borderId="0" xfId="0" applyNumberFormat="1" applyFill="1"/>
    <xf numFmtId="0" fontId="0" fillId="0" borderId="0" xfId="0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2"/>
  <sheetViews>
    <sheetView tabSelected="1" workbookViewId="0">
      <selection activeCell="K412" sqref="K412"/>
    </sheetView>
  </sheetViews>
  <sheetFormatPr defaultRowHeight="14.25" x14ac:dyDescent="0.2"/>
  <cols>
    <col min="4" max="4" width="9.125" bestFit="1" customWidth="1"/>
    <col min="5" max="5" width="9.875" bestFit="1" customWidth="1"/>
    <col min="6" max="6" width="11.25" customWidth="1"/>
    <col min="7" max="7" width="9.125" bestFit="1" customWidth="1"/>
    <col min="8" max="8" width="9.875" bestFit="1" customWidth="1"/>
  </cols>
  <sheetData>
    <row r="1" spans="1:8" ht="15" x14ac:dyDescent="0.25">
      <c r="A1" s="1" t="s">
        <v>2</v>
      </c>
      <c r="H1" t="s">
        <v>1</v>
      </c>
    </row>
    <row r="2" spans="1:8" ht="15" x14ac:dyDescent="0.25">
      <c r="A2" t="s">
        <v>0</v>
      </c>
      <c r="G2" s="2">
        <v>68000</v>
      </c>
    </row>
    <row r="4" spans="1:8" ht="15" x14ac:dyDescent="0.25">
      <c r="A4" s="1" t="s">
        <v>3</v>
      </c>
      <c r="C4" s="1"/>
      <c r="D4" s="1" t="s">
        <v>19</v>
      </c>
      <c r="E4" s="1" t="s">
        <v>19</v>
      </c>
      <c r="F4" s="1" t="s">
        <v>8</v>
      </c>
      <c r="G4" s="1" t="s">
        <v>8</v>
      </c>
      <c r="H4" s="1" t="s">
        <v>8</v>
      </c>
    </row>
    <row r="5" spans="1:8" ht="15" x14ac:dyDescent="0.25">
      <c r="C5" s="1"/>
      <c r="D5" s="1" t="s">
        <v>20</v>
      </c>
      <c r="E5" s="1" t="s">
        <v>20</v>
      </c>
      <c r="F5" t="s">
        <v>13</v>
      </c>
      <c r="G5" t="s">
        <v>9</v>
      </c>
      <c r="H5" s="1" t="s">
        <v>7</v>
      </c>
    </row>
    <row r="6" spans="1:8" ht="15" x14ac:dyDescent="0.25">
      <c r="D6" s="1" t="s">
        <v>21</v>
      </c>
      <c r="E6" s="1" t="s">
        <v>21</v>
      </c>
      <c r="F6" t="s">
        <v>14</v>
      </c>
      <c r="G6" t="s">
        <v>10</v>
      </c>
    </row>
    <row r="7" spans="1:8" ht="15" x14ac:dyDescent="0.25">
      <c r="D7" s="1" t="s">
        <v>22</v>
      </c>
      <c r="E7" s="1" t="s">
        <v>22</v>
      </c>
      <c r="F7" t="s">
        <v>15</v>
      </c>
      <c r="G7" t="s">
        <v>11</v>
      </c>
    </row>
    <row r="8" spans="1:8" x14ac:dyDescent="0.2">
      <c r="D8" s="3" t="s">
        <v>13</v>
      </c>
      <c r="E8" s="3" t="s">
        <v>9</v>
      </c>
      <c r="F8" t="s">
        <v>16</v>
      </c>
      <c r="G8" t="s">
        <v>12</v>
      </c>
    </row>
    <row r="9" spans="1:8" x14ac:dyDescent="0.2">
      <c r="D9" s="3" t="s">
        <v>14</v>
      </c>
      <c r="E9" s="3" t="s">
        <v>10</v>
      </c>
      <c r="F9" t="s">
        <v>17</v>
      </c>
    </row>
    <row r="10" spans="1:8" x14ac:dyDescent="0.2">
      <c r="D10" s="3" t="s">
        <v>15</v>
      </c>
      <c r="E10" s="3" t="s">
        <v>11</v>
      </c>
      <c r="F10" t="s">
        <v>18</v>
      </c>
    </row>
    <row r="11" spans="1:8" x14ac:dyDescent="0.2">
      <c r="D11" s="3" t="s">
        <v>23</v>
      </c>
      <c r="E11" s="3" t="s">
        <v>12</v>
      </c>
    </row>
    <row r="12" spans="1:8" x14ac:dyDescent="0.2">
      <c r="D12" s="3" t="s">
        <v>24</v>
      </c>
    </row>
    <row r="13" spans="1:8" x14ac:dyDescent="0.2">
      <c r="D13" s="3" t="s">
        <v>25</v>
      </c>
    </row>
    <row r="15" spans="1:8" x14ac:dyDescent="0.2">
      <c r="A15" t="s">
        <v>26</v>
      </c>
      <c r="H15" s="6">
        <f>H16+H17</f>
        <v>922.41646500000002</v>
      </c>
    </row>
    <row r="16" spans="1:8" x14ac:dyDescent="0.2">
      <c r="A16" t="s">
        <v>27</v>
      </c>
      <c r="D16" s="4">
        <v>40</v>
      </c>
      <c r="E16">
        <f>150+358.88+60+80+90</f>
        <v>738.88</v>
      </c>
      <c r="F16" s="6">
        <f>0.1742085*D16</f>
        <v>6.9683399999999995</v>
      </c>
      <c r="G16" s="6">
        <f>0.6*E16</f>
        <v>443.32799999999997</v>
      </c>
      <c r="H16" s="6">
        <f>F16+G16</f>
        <v>450.29633999999999</v>
      </c>
    </row>
    <row r="17" spans="1:8" x14ac:dyDescent="0.2">
      <c r="A17" t="s">
        <v>28</v>
      </c>
      <c r="D17" s="4">
        <v>250</v>
      </c>
      <c r="E17">
        <f>714.28</f>
        <v>714.28</v>
      </c>
      <c r="F17" s="6">
        <f>0.1742085*D17</f>
        <v>43.552124999999997</v>
      </c>
      <c r="G17" s="6">
        <f>0.6*E17</f>
        <v>428.56799999999998</v>
      </c>
      <c r="H17" s="6">
        <f>F17+G17</f>
        <v>472.12012499999997</v>
      </c>
    </row>
    <row r="18" spans="1:8" x14ac:dyDescent="0.2">
      <c r="D18" s="4"/>
    </row>
    <row r="19" spans="1:8" x14ac:dyDescent="0.2">
      <c r="A19" t="s">
        <v>47</v>
      </c>
      <c r="D19" s="4"/>
      <c r="E19" s="6">
        <v>647.9</v>
      </c>
      <c r="G19">
        <f>E19*0.6</f>
        <v>388.73999999999995</v>
      </c>
      <c r="H19">
        <v>388.74</v>
      </c>
    </row>
    <row r="20" spans="1:8" x14ac:dyDescent="0.2">
      <c r="D20" s="4"/>
    </row>
    <row r="21" spans="1:8" x14ac:dyDescent="0.2">
      <c r="A21" t="s">
        <v>48</v>
      </c>
      <c r="D21" s="4">
        <v>118.5</v>
      </c>
      <c r="E21" s="6">
        <f>120+273.5</f>
        <v>393.5</v>
      </c>
      <c r="F21" s="6">
        <f>D21*0.1742085</f>
        <v>20.643707249999999</v>
      </c>
      <c r="G21" s="6">
        <f>0.6*E21</f>
        <v>236.1</v>
      </c>
      <c r="H21" s="6">
        <f>F21+G21</f>
        <v>256.74370725</v>
      </c>
    </row>
    <row r="22" spans="1:8" x14ac:dyDescent="0.2">
      <c r="D22" s="4"/>
    </row>
    <row r="23" spans="1:8" x14ac:dyDescent="0.2">
      <c r="A23" t="s">
        <v>49</v>
      </c>
      <c r="D23" s="4"/>
      <c r="E23" s="6">
        <v>720</v>
      </c>
      <c r="G23" s="6">
        <f>0.6*E23</f>
        <v>432</v>
      </c>
      <c r="H23" s="6">
        <v>432</v>
      </c>
    </row>
    <row r="24" spans="1:8" x14ac:dyDescent="0.2">
      <c r="D24" s="4"/>
    </row>
    <row r="25" spans="1:8" x14ac:dyDescent="0.2">
      <c r="A25" t="s">
        <v>50</v>
      </c>
      <c r="D25" s="4"/>
      <c r="E25" s="4">
        <f>1428.56+1428.56+990+714.28</f>
        <v>4561.3999999999996</v>
      </c>
      <c r="G25" s="4">
        <f>0.6*E25</f>
        <v>2736.8399999999997</v>
      </c>
      <c r="H25" s="4">
        <v>2736.84</v>
      </c>
    </row>
    <row r="26" spans="1:8" x14ac:dyDescent="0.2">
      <c r="A26" t="s">
        <v>51</v>
      </c>
      <c r="D26" s="4"/>
    </row>
    <row r="27" spans="1:8" x14ac:dyDescent="0.2">
      <c r="D27" s="4"/>
    </row>
    <row r="28" spans="1:8" x14ac:dyDescent="0.2">
      <c r="A28" t="s">
        <v>62</v>
      </c>
      <c r="D28" s="4">
        <v>420</v>
      </c>
      <c r="E28" s="4">
        <f>400+2142.84+1580+310</f>
        <v>4432.84</v>
      </c>
      <c r="F28" s="6">
        <f>0.1742085*D28</f>
        <v>73.167569999999998</v>
      </c>
      <c r="G28" s="4">
        <f>0.6*E28</f>
        <v>2659.7040000000002</v>
      </c>
      <c r="H28" s="4">
        <f>F28+G28</f>
        <v>2732.8715700000002</v>
      </c>
    </row>
    <row r="29" spans="1:8" x14ac:dyDescent="0.2">
      <c r="D29" s="4"/>
      <c r="F29" s="6"/>
      <c r="H29" s="4"/>
    </row>
    <row r="30" spans="1:8" x14ac:dyDescent="0.2">
      <c r="A30" t="s">
        <v>63</v>
      </c>
      <c r="D30" s="4">
        <v>2857.12</v>
      </c>
      <c r="F30" s="6">
        <f>0.1742085*D30</f>
        <v>497.73458951999993</v>
      </c>
      <c r="H30" s="4">
        <f t="shared" ref="H30:H93" si="0">F30+G30</f>
        <v>497.73458951999993</v>
      </c>
    </row>
    <row r="31" spans="1:8" x14ac:dyDescent="0.2">
      <c r="D31" s="4"/>
      <c r="H31" s="4"/>
    </row>
    <row r="32" spans="1:8" x14ac:dyDescent="0.2">
      <c r="A32" t="s">
        <v>64</v>
      </c>
      <c r="D32" s="4">
        <f>98+90+60</f>
        <v>248</v>
      </c>
      <c r="E32" s="4">
        <f>1428.56+313.6+330+210+180+825+240+240+510+90+97+115+575+142+284+284+510+189+144+495+495+165+245.72</f>
        <v>8107.88</v>
      </c>
      <c r="F32" s="6">
        <f>0.1742085*D32</f>
        <v>43.203707999999999</v>
      </c>
      <c r="G32" s="4">
        <f>0.6*E32</f>
        <v>4864.7280000000001</v>
      </c>
      <c r="H32" s="4">
        <f t="shared" si="0"/>
        <v>4907.9317080000001</v>
      </c>
    </row>
    <row r="33" spans="1:8" x14ac:dyDescent="0.2">
      <c r="D33" s="4"/>
      <c r="H33" s="4"/>
    </row>
    <row r="34" spans="1:8" x14ac:dyDescent="0.2">
      <c r="A34" t="s">
        <v>67</v>
      </c>
      <c r="D34" s="4">
        <v>40</v>
      </c>
      <c r="E34" s="4">
        <f>305+1645.18+420+97+260+260+345+195+454.28</f>
        <v>3981.46</v>
      </c>
      <c r="F34" s="6">
        <f>0.1742085*D34</f>
        <v>6.9683399999999995</v>
      </c>
      <c r="G34" s="4">
        <f>0.6*E34</f>
        <v>2388.8759999999997</v>
      </c>
      <c r="H34" s="4">
        <f t="shared" si="0"/>
        <v>2395.8443399999996</v>
      </c>
    </row>
    <row r="35" spans="1:8" x14ac:dyDescent="0.2">
      <c r="D35" s="4"/>
      <c r="H35" s="4"/>
    </row>
    <row r="36" spans="1:8" x14ac:dyDescent="0.2">
      <c r="A36" t="s">
        <v>68</v>
      </c>
      <c r="D36" s="4">
        <f>1150+900+150+350+190</f>
        <v>2740</v>
      </c>
      <c r="E36" s="6">
        <v>190</v>
      </c>
      <c r="F36" s="6">
        <f>0.1742085*D36</f>
        <v>477.33128999999997</v>
      </c>
      <c r="G36" s="6">
        <f>0.6*E36</f>
        <v>114</v>
      </c>
      <c r="H36" s="4">
        <f t="shared" si="0"/>
        <v>591.33128999999997</v>
      </c>
    </row>
    <row r="37" spans="1:8" x14ac:dyDescent="0.2">
      <c r="D37" s="4"/>
      <c r="H37" s="4"/>
    </row>
    <row r="38" spans="1:8" x14ac:dyDescent="0.2">
      <c r="A38" t="s">
        <v>69</v>
      </c>
      <c r="D38" s="4"/>
      <c r="E38" s="6">
        <f>74+235+135</f>
        <v>444</v>
      </c>
      <c r="G38" s="6">
        <f>0.6*E38</f>
        <v>266.39999999999998</v>
      </c>
      <c r="H38" s="4">
        <f t="shared" si="0"/>
        <v>266.39999999999998</v>
      </c>
    </row>
    <row r="39" spans="1:8" x14ac:dyDescent="0.2">
      <c r="D39" s="4"/>
      <c r="H39" s="4"/>
    </row>
    <row r="40" spans="1:8" x14ac:dyDescent="0.2">
      <c r="A40" t="s">
        <v>70</v>
      </c>
      <c r="D40" s="4">
        <f>577+120+480+167+167</f>
        <v>1511</v>
      </c>
      <c r="E40" s="6">
        <v>138.5</v>
      </c>
      <c r="F40" s="6">
        <f>0.1742085*D40</f>
        <v>263.22904349999999</v>
      </c>
      <c r="G40" s="6">
        <f>0.6*E40</f>
        <v>83.1</v>
      </c>
      <c r="H40" s="4">
        <f t="shared" si="0"/>
        <v>346.32904350000001</v>
      </c>
    </row>
    <row r="41" spans="1:8" x14ac:dyDescent="0.2">
      <c r="D41" s="4"/>
      <c r="H41" s="4"/>
    </row>
    <row r="42" spans="1:8" x14ac:dyDescent="0.2">
      <c r="A42" t="s">
        <v>71</v>
      </c>
      <c r="D42" s="4">
        <v>654</v>
      </c>
      <c r="E42" s="4">
        <f>350+300+245+2750</f>
        <v>3645</v>
      </c>
      <c r="F42" s="6">
        <f>0.1742085*D42</f>
        <v>113.93235899999999</v>
      </c>
      <c r="G42" s="4">
        <f>0.6*E42</f>
        <v>2187</v>
      </c>
      <c r="H42" s="4">
        <f t="shared" si="0"/>
        <v>2300.9323589999999</v>
      </c>
    </row>
    <row r="43" spans="1:8" x14ac:dyDescent="0.2">
      <c r="D43" s="4"/>
      <c r="H43" s="4"/>
    </row>
    <row r="44" spans="1:8" x14ac:dyDescent="0.2">
      <c r="A44" t="s">
        <v>72</v>
      </c>
      <c r="D44" s="4"/>
      <c r="E44" s="4">
        <f>350+324+1428.56+4726.2</f>
        <v>6828.76</v>
      </c>
      <c r="G44" s="4">
        <f>0.6*E44</f>
        <v>4097.2560000000003</v>
      </c>
      <c r="H44" s="4">
        <f t="shared" si="0"/>
        <v>4097.2560000000003</v>
      </c>
    </row>
    <row r="45" spans="1:8" x14ac:dyDescent="0.2">
      <c r="D45" s="4"/>
      <c r="H45" s="4"/>
    </row>
    <row r="46" spans="1:8" x14ac:dyDescent="0.2">
      <c r="A46" t="s">
        <v>73</v>
      </c>
      <c r="D46" s="4">
        <f>714.28</f>
        <v>714.28</v>
      </c>
      <c r="E46" s="4">
        <f>2800+225+673.56+725+290+699.28+528.56+290</f>
        <v>6231.4</v>
      </c>
      <c r="F46" s="6">
        <f>0.1742085*D46</f>
        <v>124.43364737999998</v>
      </c>
      <c r="G46" s="4">
        <f>0.6*E46</f>
        <v>3738.8399999999997</v>
      </c>
      <c r="H46" s="4">
        <f t="shared" si="0"/>
        <v>3863.2736473799996</v>
      </c>
    </row>
    <row r="47" spans="1:8" x14ac:dyDescent="0.2">
      <c r="D47" s="4"/>
      <c r="E47" s="4"/>
      <c r="F47" s="6"/>
      <c r="G47" s="4"/>
      <c r="H47" s="4"/>
    </row>
    <row r="48" spans="1:8" x14ac:dyDescent="0.2">
      <c r="A48" t="s">
        <v>74</v>
      </c>
      <c r="D48" s="4">
        <f>360+650</f>
        <v>1010</v>
      </c>
      <c r="E48" s="4">
        <f>25+250+180+1614+910</f>
        <v>2979</v>
      </c>
      <c r="F48" s="6">
        <f>0.1742085*D48</f>
        <v>175.95058499999999</v>
      </c>
      <c r="G48" s="4">
        <f>0.6*E48</f>
        <v>1787.3999999999999</v>
      </c>
      <c r="H48" s="4">
        <f t="shared" si="0"/>
        <v>1963.3505849999999</v>
      </c>
    </row>
    <row r="49" spans="1:8" x14ac:dyDescent="0.2">
      <c r="D49" s="4"/>
      <c r="E49" s="4"/>
      <c r="F49" s="6"/>
      <c r="G49" s="4"/>
      <c r="H49" s="4"/>
    </row>
    <row r="50" spans="1:8" x14ac:dyDescent="0.2">
      <c r="A50" t="s">
        <v>75</v>
      </c>
      <c r="D50" s="4">
        <f>110+50+150+190+358.28+274.27+50+315+327.04+298.99+537.76+98+300+270+331+714.28+714.28</f>
        <v>5088.8999999999996</v>
      </c>
      <c r="E50" s="4"/>
      <c r="F50" s="6">
        <f>0.1742085*D50</f>
        <v>886.52963564999993</v>
      </c>
      <c r="G50" s="4"/>
      <c r="H50" s="4">
        <f t="shared" si="0"/>
        <v>886.52963564999993</v>
      </c>
    </row>
    <row r="51" spans="1:8" x14ac:dyDescent="0.2">
      <c r="D51" s="4"/>
      <c r="E51" s="4"/>
      <c r="F51" s="6"/>
      <c r="G51" s="4"/>
      <c r="H51" s="4"/>
    </row>
    <row r="52" spans="1:8" x14ac:dyDescent="0.2">
      <c r="A52" t="s">
        <v>76</v>
      </c>
      <c r="D52" s="4">
        <v>595</v>
      </c>
      <c r="E52" s="4">
        <f>1190+1040</f>
        <v>2230</v>
      </c>
      <c r="F52" s="6">
        <f>0.1742085*D52</f>
        <v>103.65405749999999</v>
      </c>
      <c r="G52" s="4">
        <f>0.6*E52</f>
        <v>1338</v>
      </c>
      <c r="H52" s="4">
        <f t="shared" si="0"/>
        <v>1441.6540574999999</v>
      </c>
    </row>
    <row r="53" spans="1:8" x14ac:dyDescent="0.2">
      <c r="D53" s="4"/>
      <c r="E53" s="4"/>
      <c r="F53" s="6"/>
      <c r="G53" s="4"/>
      <c r="H53" s="4"/>
    </row>
    <row r="54" spans="1:8" x14ac:dyDescent="0.2">
      <c r="A54" t="s">
        <v>285</v>
      </c>
      <c r="D54" s="4">
        <f>170.15+150+30.6+100</f>
        <v>450.75</v>
      </c>
      <c r="E54" s="4">
        <f>1400+153.1+218.21+267.18+160+85+1080+210+104.67+7.37+75+50+1330</f>
        <v>5140.53</v>
      </c>
      <c r="F54" s="6">
        <f>0.1742085*D54</f>
        <v>78.524481374999993</v>
      </c>
      <c r="G54" s="4">
        <f>0.6*E54</f>
        <v>3084.3179999999998</v>
      </c>
      <c r="H54" s="4">
        <f t="shared" si="0"/>
        <v>3162.8424813749998</v>
      </c>
    </row>
    <row r="55" spans="1:8" x14ac:dyDescent="0.2">
      <c r="D55" s="4"/>
      <c r="E55" s="4"/>
      <c r="F55" s="6"/>
      <c r="G55" s="4"/>
      <c r="H55" s="4"/>
    </row>
    <row r="56" spans="1:8" x14ac:dyDescent="0.2">
      <c r="A56" t="s">
        <v>79</v>
      </c>
      <c r="D56" s="4"/>
      <c r="E56" s="4">
        <f>190+747+318+114</f>
        <v>1369</v>
      </c>
      <c r="F56" s="6"/>
      <c r="G56" s="4">
        <f>0.6*E56</f>
        <v>821.4</v>
      </c>
      <c r="H56" s="4">
        <f t="shared" si="0"/>
        <v>821.4</v>
      </c>
    </row>
    <row r="57" spans="1:8" x14ac:dyDescent="0.2">
      <c r="D57" s="4"/>
      <c r="E57" s="4"/>
      <c r="F57" s="6"/>
      <c r="G57" s="4"/>
      <c r="H57" s="4"/>
    </row>
    <row r="58" spans="1:8" x14ac:dyDescent="0.2">
      <c r="A58" t="s">
        <v>80</v>
      </c>
      <c r="D58" s="4"/>
      <c r="E58" s="4">
        <f>1806.7+2287.5+400+1530+40+340</f>
        <v>6404.2</v>
      </c>
      <c r="F58" s="6"/>
      <c r="G58" s="4">
        <f>0.6*E58</f>
        <v>3842.5199999999995</v>
      </c>
      <c r="H58" s="4">
        <f t="shared" si="0"/>
        <v>3842.5199999999995</v>
      </c>
    </row>
    <row r="59" spans="1:8" x14ac:dyDescent="0.2">
      <c r="D59" s="4"/>
      <c r="E59" s="4"/>
      <c r="F59" s="6"/>
      <c r="G59" s="4"/>
      <c r="H59" s="4"/>
    </row>
    <row r="60" spans="1:8" x14ac:dyDescent="0.2">
      <c r="A60" t="s">
        <v>81</v>
      </c>
      <c r="D60" s="4"/>
      <c r="E60" s="4"/>
      <c r="F60" s="6"/>
      <c r="G60" s="4"/>
      <c r="H60" s="4">
        <f>H61+H62</f>
        <v>3240.5797302000001</v>
      </c>
    </row>
    <row r="61" spans="1:8" x14ac:dyDescent="0.2">
      <c r="A61" t="s">
        <v>82</v>
      </c>
      <c r="D61" s="4">
        <f>190+30</f>
        <v>220</v>
      </c>
      <c r="E61" s="4">
        <f>291+97+210+97+435+756+284+275+270+291+142+345+198</f>
        <v>3691</v>
      </c>
      <c r="F61" s="6">
        <f>0.1742085*D61</f>
        <v>38.325869999999995</v>
      </c>
      <c r="G61" s="4">
        <f>0.6*E61</f>
        <v>2214.6</v>
      </c>
      <c r="H61" s="4">
        <f t="shared" si="0"/>
        <v>2252.92587</v>
      </c>
    </row>
    <row r="62" spans="1:8" x14ac:dyDescent="0.2">
      <c r="A62" t="s">
        <v>83</v>
      </c>
      <c r="D62" s="4">
        <f>508+370+25+420+2538.2</f>
        <v>3861.2</v>
      </c>
      <c r="E62" s="6">
        <f>180+20+325</f>
        <v>525</v>
      </c>
      <c r="F62" s="6">
        <f>0.1742085*D62</f>
        <v>672.65386019999994</v>
      </c>
      <c r="G62" s="6">
        <f>0.6*E62</f>
        <v>315</v>
      </c>
      <c r="H62" s="4">
        <f t="shared" si="0"/>
        <v>987.65386019999994</v>
      </c>
    </row>
    <row r="63" spans="1:8" x14ac:dyDescent="0.2">
      <c r="D63" s="4"/>
      <c r="E63" s="6"/>
      <c r="F63" s="6"/>
      <c r="G63" s="6"/>
      <c r="H63" s="4"/>
    </row>
    <row r="64" spans="1:8" x14ac:dyDescent="0.2">
      <c r="A64" t="s">
        <v>84</v>
      </c>
      <c r="D64" s="4"/>
      <c r="E64" s="6">
        <v>320</v>
      </c>
      <c r="F64" s="6"/>
      <c r="G64" s="6">
        <f>0.6*E64</f>
        <v>192</v>
      </c>
      <c r="H64" s="4">
        <f t="shared" si="0"/>
        <v>192</v>
      </c>
    </row>
    <row r="65" spans="1:8" x14ac:dyDescent="0.2">
      <c r="D65" s="4"/>
      <c r="E65" s="6"/>
      <c r="F65" s="6"/>
      <c r="G65" s="6"/>
      <c r="H65" s="4"/>
    </row>
    <row r="66" spans="1:8" x14ac:dyDescent="0.2">
      <c r="A66" t="s">
        <v>85</v>
      </c>
      <c r="D66" s="4"/>
      <c r="E66" s="6"/>
      <c r="F66" s="6"/>
      <c r="G66" s="6"/>
      <c r="H66" s="4">
        <f>H67+H68</f>
        <v>357.68340000000001</v>
      </c>
    </row>
    <row r="67" spans="1:8" x14ac:dyDescent="0.2">
      <c r="A67" t="s">
        <v>86</v>
      </c>
      <c r="D67" s="4">
        <v>400</v>
      </c>
      <c r="E67" s="6">
        <v>160</v>
      </c>
      <c r="F67" s="6">
        <f>0.1742085*D67</f>
        <v>69.683399999999992</v>
      </c>
      <c r="G67" s="6">
        <f>0.6*E67</f>
        <v>96</v>
      </c>
      <c r="H67" s="4">
        <f t="shared" si="0"/>
        <v>165.68340000000001</v>
      </c>
    </row>
    <row r="68" spans="1:8" x14ac:dyDescent="0.2">
      <c r="A68" t="s">
        <v>87</v>
      </c>
      <c r="D68" s="4"/>
      <c r="E68" s="6">
        <v>320</v>
      </c>
      <c r="F68" s="6"/>
      <c r="G68" s="6">
        <f>0.6*E68</f>
        <v>192</v>
      </c>
      <c r="H68" s="4">
        <f t="shared" si="0"/>
        <v>192</v>
      </c>
    </row>
    <row r="69" spans="1:8" x14ac:dyDescent="0.2">
      <c r="D69" s="4"/>
      <c r="E69" s="6"/>
      <c r="F69" s="6"/>
      <c r="G69" s="6"/>
      <c r="H69" s="4"/>
    </row>
    <row r="70" spans="1:8" x14ac:dyDescent="0.2">
      <c r="A70" t="s">
        <v>89</v>
      </c>
      <c r="D70" s="4">
        <f>1747.5+20</f>
        <v>1767.5</v>
      </c>
      <c r="E70" s="4">
        <f>420+90+420+95+116+115</f>
        <v>1256</v>
      </c>
      <c r="F70" s="6">
        <f>0.1742085*D70</f>
        <v>307.91352374999997</v>
      </c>
      <c r="G70" s="6">
        <f>0.6*E70</f>
        <v>753.6</v>
      </c>
      <c r="H70" s="4">
        <f t="shared" si="0"/>
        <v>1061.5135237499999</v>
      </c>
    </row>
    <row r="71" spans="1:8" x14ac:dyDescent="0.2">
      <c r="D71" s="4"/>
      <c r="E71" s="6"/>
      <c r="F71" s="6"/>
      <c r="G71" s="6"/>
      <c r="H71" s="4"/>
    </row>
    <row r="72" spans="1:8" x14ac:dyDescent="0.2">
      <c r="A72" t="s">
        <v>90</v>
      </c>
      <c r="D72" s="4"/>
      <c r="E72" s="6">
        <v>6497.84</v>
      </c>
      <c r="F72" s="6"/>
      <c r="G72" s="4">
        <f>0.6*E72</f>
        <v>3898.7039999999997</v>
      </c>
      <c r="H72" s="4">
        <f t="shared" si="0"/>
        <v>3898.7039999999997</v>
      </c>
    </row>
    <row r="73" spans="1:8" x14ac:dyDescent="0.2">
      <c r="D73" s="4"/>
      <c r="E73" s="6"/>
      <c r="F73" s="6"/>
      <c r="G73" s="6"/>
      <c r="H73" s="4"/>
    </row>
    <row r="74" spans="1:8" x14ac:dyDescent="0.2">
      <c r="A74" t="s">
        <v>314</v>
      </c>
      <c r="D74" s="4"/>
      <c r="E74" s="4">
        <f>960+1350+200</f>
        <v>2510</v>
      </c>
      <c r="F74" s="6"/>
      <c r="G74" s="4">
        <f>0.6*E74</f>
        <v>1506</v>
      </c>
      <c r="H74" s="4">
        <f t="shared" si="0"/>
        <v>1506</v>
      </c>
    </row>
    <row r="75" spans="1:8" x14ac:dyDescent="0.2">
      <c r="A75" t="s">
        <v>315</v>
      </c>
      <c r="D75" s="4"/>
      <c r="E75" s="6"/>
      <c r="F75" s="6"/>
      <c r="G75" s="6"/>
      <c r="H75" s="4"/>
    </row>
    <row r="76" spans="1:8" x14ac:dyDescent="0.2">
      <c r="D76" s="4"/>
      <c r="E76" s="6"/>
      <c r="F76" s="6"/>
      <c r="G76" s="6"/>
      <c r="H76" s="4"/>
    </row>
    <row r="77" spans="1:8" x14ac:dyDescent="0.2">
      <c r="A77" t="s">
        <v>93</v>
      </c>
      <c r="D77" s="4">
        <v>370</v>
      </c>
      <c r="E77" s="6">
        <f>80+295</f>
        <v>375</v>
      </c>
      <c r="F77" s="6">
        <f>0.1742085*D77</f>
        <v>64.457144999999997</v>
      </c>
      <c r="G77" s="6">
        <f>0.6*E77</f>
        <v>225</v>
      </c>
      <c r="H77" s="4">
        <f t="shared" si="0"/>
        <v>289.45714499999997</v>
      </c>
    </row>
    <row r="78" spans="1:8" x14ac:dyDescent="0.2">
      <c r="D78" s="4"/>
      <c r="E78" s="6"/>
      <c r="F78" s="6"/>
      <c r="G78" s="6"/>
      <c r="H78" s="4"/>
    </row>
    <row r="79" spans="1:8" x14ac:dyDescent="0.2">
      <c r="A79" t="s">
        <v>94</v>
      </c>
      <c r="D79" s="4">
        <f>280+95+90+45</f>
        <v>510</v>
      </c>
      <c r="E79" s="6">
        <v>160</v>
      </c>
      <c r="F79" s="6">
        <f>0.1742085*D79</f>
        <v>88.846334999999996</v>
      </c>
      <c r="G79" s="6">
        <f>0.6*E79</f>
        <v>96</v>
      </c>
      <c r="H79" s="4">
        <f t="shared" si="0"/>
        <v>184.84633500000001</v>
      </c>
    </row>
    <row r="80" spans="1:8" x14ac:dyDescent="0.2">
      <c r="D80" s="4"/>
      <c r="E80" s="6"/>
      <c r="F80" s="6"/>
      <c r="G80" s="6"/>
      <c r="H80" s="4"/>
    </row>
    <row r="81" spans="1:8" x14ac:dyDescent="0.2">
      <c r="A81" t="s">
        <v>95</v>
      </c>
      <c r="C81" t="s">
        <v>316</v>
      </c>
      <c r="D81" s="4">
        <f>378+300</f>
        <v>678</v>
      </c>
      <c r="E81" s="6">
        <f>189+115+50+97+97+142+175</f>
        <v>865</v>
      </c>
      <c r="F81" s="6">
        <f>0.1742085*D81</f>
        <v>118.11336299999999</v>
      </c>
      <c r="G81" s="6">
        <f>0.6*E81</f>
        <v>519</v>
      </c>
      <c r="H81" s="4">
        <f t="shared" si="0"/>
        <v>637.11336299999994</v>
      </c>
    </row>
    <row r="82" spans="1:8" x14ac:dyDescent="0.2">
      <c r="D82" s="4"/>
      <c r="E82" s="6"/>
      <c r="F82" s="6"/>
      <c r="G82" s="6"/>
      <c r="H82" s="4"/>
    </row>
    <row r="83" spans="1:8" x14ac:dyDescent="0.2">
      <c r="A83" t="s">
        <v>96</v>
      </c>
      <c r="D83" s="4"/>
      <c r="E83" s="4">
        <f>675+230+270+115</f>
        <v>1290</v>
      </c>
      <c r="F83" s="6"/>
      <c r="G83" s="6">
        <f>0.6*E83</f>
        <v>774</v>
      </c>
      <c r="H83" s="4">
        <f t="shared" si="0"/>
        <v>774</v>
      </c>
    </row>
    <row r="84" spans="1:8" x14ac:dyDescent="0.2">
      <c r="D84" s="4"/>
      <c r="E84" s="6"/>
      <c r="F84" s="6"/>
      <c r="G84" s="6"/>
      <c r="H84" s="4"/>
    </row>
    <row r="85" spans="1:8" x14ac:dyDescent="0.2">
      <c r="A85" t="s">
        <v>97</v>
      </c>
      <c r="D85" s="4"/>
      <c r="E85" s="6">
        <f>97+97+115+200+97</f>
        <v>606</v>
      </c>
      <c r="F85" s="6"/>
      <c r="G85" s="6">
        <f>0.6*E85</f>
        <v>363.59999999999997</v>
      </c>
      <c r="H85" s="4">
        <f t="shared" si="0"/>
        <v>363.59999999999997</v>
      </c>
    </row>
    <row r="86" spans="1:8" x14ac:dyDescent="0.2">
      <c r="D86" s="4"/>
      <c r="E86" s="6"/>
      <c r="F86" s="6"/>
      <c r="G86" s="6"/>
      <c r="H86" s="4"/>
    </row>
    <row r="87" spans="1:8" x14ac:dyDescent="0.2">
      <c r="A87" t="s">
        <v>98</v>
      </c>
      <c r="D87" s="4"/>
      <c r="E87" s="4">
        <f>1428.56+714.28+714.28+250</f>
        <v>3107.12</v>
      </c>
      <c r="F87" s="6"/>
      <c r="G87" s="4">
        <f>0.6*E87</f>
        <v>1864.2719999999999</v>
      </c>
      <c r="H87" s="4">
        <f t="shared" si="0"/>
        <v>1864.2719999999999</v>
      </c>
    </row>
    <row r="88" spans="1:8" x14ac:dyDescent="0.2">
      <c r="D88" s="4"/>
      <c r="E88" s="6"/>
      <c r="F88" s="6"/>
      <c r="G88" s="6"/>
      <c r="H88" s="4"/>
    </row>
    <row r="89" spans="1:8" x14ac:dyDescent="0.2">
      <c r="A89" t="s">
        <v>99</v>
      </c>
      <c r="D89" s="4">
        <f>1428.56+135+540+170</f>
        <v>2273.56</v>
      </c>
      <c r="E89" s="6"/>
      <c r="F89" s="6">
        <f>0.1742085*D89</f>
        <v>396.07347725999995</v>
      </c>
      <c r="G89" s="6"/>
      <c r="H89" s="4">
        <f t="shared" si="0"/>
        <v>396.07347725999995</v>
      </c>
    </row>
    <row r="90" spans="1:8" x14ac:dyDescent="0.2">
      <c r="D90" s="4"/>
      <c r="E90" s="6"/>
      <c r="F90" s="6"/>
      <c r="G90" s="6"/>
      <c r="H90" s="4"/>
    </row>
    <row r="91" spans="1:8" x14ac:dyDescent="0.2">
      <c r="A91" t="s">
        <v>100</v>
      </c>
      <c r="D91" s="4">
        <v>75</v>
      </c>
      <c r="E91" s="6">
        <v>431.5</v>
      </c>
      <c r="F91" s="6">
        <f>0.1742085*D91</f>
        <v>13.065637499999999</v>
      </c>
      <c r="G91" s="6">
        <f>0.6*E91</f>
        <v>258.89999999999998</v>
      </c>
      <c r="H91" s="4">
        <f t="shared" si="0"/>
        <v>271.96563749999996</v>
      </c>
    </row>
    <row r="92" spans="1:8" x14ac:dyDescent="0.2">
      <c r="D92" s="4"/>
      <c r="E92" s="6"/>
      <c r="F92" s="6"/>
      <c r="G92" s="6"/>
      <c r="H92" s="4"/>
    </row>
    <row r="93" spans="1:8" x14ac:dyDescent="0.2">
      <c r="A93" t="s">
        <v>322</v>
      </c>
      <c r="C93" t="s">
        <v>323</v>
      </c>
      <c r="D93" s="4"/>
      <c r="E93" s="4">
        <f>1428.56+1428.56</f>
        <v>2857.12</v>
      </c>
      <c r="F93" s="6"/>
      <c r="G93" s="4">
        <f>0.6*E93</f>
        <v>1714.2719999999999</v>
      </c>
      <c r="H93" s="4">
        <f t="shared" si="0"/>
        <v>1714.2719999999999</v>
      </c>
    </row>
    <row r="94" spans="1:8" x14ac:dyDescent="0.2">
      <c r="C94" t="s">
        <v>324</v>
      </c>
      <c r="D94" s="4"/>
      <c r="E94" s="6"/>
      <c r="F94" s="6"/>
      <c r="G94" s="6"/>
      <c r="H94" s="4"/>
    </row>
    <row r="95" spans="1:8" x14ac:dyDescent="0.2">
      <c r="D95" s="4"/>
      <c r="E95" s="6"/>
      <c r="F95" s="6"/>
      <c r="G95" s="6"/>
      <c r="H95" s="4"/>
    </row>
    <row r="96" spans="1:8" x14ac:dyDescent="0.2">
      <c r="A96" t="s">
        <v>102</v>
      </c>
      <c r="D96" s="4"/>
      <c r="E96" s="6"/>
      <c r="F96" s="6"/>
      <c r="G96" s="6"/>
      <c r="H96" s="4">
        <f>H97+H98+H99+H100+H101</f>
        <v>9111.1822372499992</v>
      </c>
    </row>
    <row r="97" spans="1:8" x14ac:dyDescent="0.2">
      <c r="A97" t="s">
        <v>103</v>
      </c>
      <c r="D97" s="4"/>
      <c r="E97" s="6">
        <f>395+319.28+155</f>
        <v>869.28</v>
      </c>
      <c r="F97" s="6"/>
      <c r="G97" s="6">
        <f>0.6*E97</f>
        <v>521.56799999999998</v>
      </c>
      <c r="H97" s="4">
        <f t="shared" ref="H97:H113" si="1">F97+G97</f>
        <v>521.56799999999998</v>
      </c>
    </row>
    <row r="98" spans="1:8" x14ac:dyDescent="0.2">
      <c r="A98" t="s">
        <v>83</v>
      </c>
      <c r="D98" s="4">
        <v>179.02</v>
      </c>
      <c r="E98" s="6">
        <v>35</v>
      </c>
      <c r="F98" s="6">
        <f>0.1742085*D98</f>
        <v>31.186805669999998</v>
      </c>
      <c r="G98" s="6">
        <f>0.6*E98</f>
        <v>21</v>
      </c>
      <c r="H98" s="4">
        <f t="shared" si="1"/>
        <v>52.186805669999998</v>
      </c>
    </row>
    <row r="99" spans="1:8" x14ac:dyDescent="0.2">
      <c r="A99" t="s">
        <v>104</v>
      </c>
      <c r="D99" s="4"/>
      <c r="E99" s="4">
        <f>175+704.28+509.28+585.48+714.28+714.28+250+30+370+410+115+100+260+200+240+22.89+200+165+195+185+225+205</f>
        <v>6575.49</v>
      </c>
      <c r="F99" s="6"/>
      <c r="G99" s="4">
        <f>0.6*E99</f>
        <v>3945.2939999999999</v>
      </c>
      <c r="H99" s="4">
        <f t="shared" si="1"/>
        <v>3945.2939999999999</v>
      </c>
    </row>
    <row r="100" spans="1:8" x14ac:dyDescent="0.2">
      <c r="A100" t="s">
        <v>105</v>
      </c>
      <c r="D100" s="4">
        <f>58+50.84+559.24+558+508.4</f>
        <v>1734.48</v>
      </c>
      <c r="E100" s="4">
        <f>180+50+50+270+190+468+426+142+420+180+95+880+660+230+150+190+30+50+420+22.89</f>
        <v>5103.8900000000003</v>
      </c>
      <c r="F100" s="6">
        <f>0.1742085*D100</f>
        <v>302.16115908</v>
      </c>
      <c r="G100" s="4">
        <f>0.6*E100</f>
        <v>3062.3340000000003</v>
      </c>
      <c r="H100" s="4">
        <f t="shared" si="1"/>
        <v>3364.4951590800001</v>
      </c>
    </row>
    <row r="101" spans="1:8" x14ac:dyDescent="0.2">
      <c r="A101" t="s">
        <v>106</v>
      </c>
      <c r="D101" s="4">
        <f>10+375</f>
        <v>385</v>
      </c>
      <c r="E101" s="4">
        <f>920+120+150+30+714.28</f>
        <v>1934.28</v>
      </c>
      <c r="F101" s="6">
        <f>0.1742085*D101</f>
        <v>67.070272500000002</v>
      </c>
      <c r="G101" s="4">
        <f>0.6*E101</f>
        <v>1160.568</v>
      </c>
      <c r="H101" s="4">
        <f t="shared" si="1"/>
        <v>1227.6382725000001</v>
      </c>
    </row>
    <row r="102" spans="1:8" x14ac:dyDescent="0.2">
      <c r="D102" s="4"/>
      <c r="E102" s="6"/>
      <c r="F102" s="6"/>
      <c r="G102" s="6"/>
      <c r="H102" s="4"/>
    </row>
    <row r="103" spans="1:8" x14ac:dyDescent="0.2">
      <c r="A103" t="s">
        <v>107</v>
      </c>
      <c r="D103" s="4"/>
      <c r="E103" s="6"/>
      <c r="F103" s="6"/>
      <c r="G103" s="6"/>
      <c r="H103" s="4">
        <f>H104+H105+H106</f>
        <v>1068</v>
      </c>
    </row>
    <row r="104" spans="1:8" x14ac:dyDescent="0.2">
      <c r="A104" t="s">
        <v>108</v>
      </c>
      <c r="D104" s="4"/>
      <c r="E104" s="6">
        <f>400+55</f>
        <v>455</v>
      </c>
      <c r="F104" s="6"/>
      <c r="G104" s="6">
        <f>0.6*E104</f>
        <v>273</v>
      </c>
      <c r="H104" s="4">
        <f t="shared" si="1"/>
        <v>273</v>
      </c>
    </row>
    <row r="105" spans="1:8" x14ac:dyDescent="0.2">
      <c r="A105" t="s">
        <v>105</v>
      </c>
      <c r="D105" s="4"/>
      <c r="E105" s="6">
        <f>97+97+180+291</f>
        <v>665</v>
      </c>
      <c r="F105" s="6"/>
      <c r="G105" s="6">
        <f>0.6*E105</f>
        <v>399</v>
      </c>
      <c r="H105" s="4">
        <f t="shared" si="1"/>
        <v>399</v>
      </c>
    </row>
    <row r="106" spans="1:8" x14ac:dyDescent="0.2">
      <c r="A106" t="s">
        <v>106</v>
      </c>
      <c r="D106" s="4"/>
      <c r="E106" s="6">
        <f>130+30+500</f>
        <v>660</v>
      </c>
      <c r="F106" s="6"/>
      <c r="G106" s="6">
        <f>0.6*E106</f>
        <v>396</v>
      </c>
      <c r="H106" s="4">
        <f t="shared" si="1"/>
        <v>396</v>
      </c>
    </row>
    <row r="107" spans="1:8" x14ac:dyDescent="0.2">
      <c r="A107" t="s">
        <v>413</v>
      </c>
      <c r="D107" s="4">
        <v>570.26</v>
      </c>
      <c r="E107" s="6">
        <v>462.25</v>
      </c>
      <c r="F107" s="6">
        <f>0.1742085*D107</f>
        <v>99.344139209999994</v>
      </c>
      <c r="G107" s="6">
        <f>0.6*E107</f>
        <v>277.34999999999997</v>
      </c>
      <c r="H107" s="4">
        <f t="shared" si="1"/>
        <v>376.69413920999995</v>
      </c>
    </row>
    <row r="108" spans="1:8" x14ac:dyDescent="0.2">
      <c r="A108" t="s">
        <v>414</v>
      </c>
      <c r="D108" s="4"/>
      <c r="E108" s="6"/>
      <c r="F108" s="6"/>
      <c r="G108" s="6"/>
      <c r="H108" s="4"/>
    </row>
    <row r="109" spans="1:8" x14ac:dyDescent="0.2">
      <c r="D109" s="4"/>
      <c r="E109" s="6"/>
      <c r="F109" s="6"/>
      <c r="G109" s="6"/>
      <c r="H109" s="4"/>
    </row>
    <row r="110" spans="1:8" x14ac:dyDescent="0.2">
      <c r="A110" t="s">
        <v>415</v>
      </c>
      <c r="D110" s="4"/>
      <c r="E110" s="6">
        <f>230+239+450</f>
        <v>919</v>
      </c>
      <c r="F110" s="6"/>
      <c r="G110" s="6">
        <f>0.6*E110</f>
        <v>551.4</v>
      </c>
      <c r="H110" s="4">
        <f t="shared" si="1"/>
        <v>551.4</v>
      </c>
    </row>
    <row r="111" spans="1:8" x14ac:dyDescent="0.2">
      <c r="A111" t="s">
        <v>416</v>
      </c>
      <c r="D111" s="4"/>
      <c r="E111" s="6"/>
      <c r="F111" s="6"/>
      <c r="G111" s="6"/>
      <c r="H111" s="4"/>
    </row>
    <row r="112" spans="1:8" x14ac:dyDescent="0.2">
      <c r="D112" s="4"/>
      <c r="E112" s="6"/>
      <c r="F112" s="6"/>
      <c r="G112" s="6"/>
      <c r="H112" s="4"/>
    </row>
    <row r="113" spans="1:12" x14ac:dyDescent="0.2">
      <c r="A113" t="s">
        <v>417</v>
      </c>
      <c r="D113" s="4"/>
      <c r="E113" s="4">
        <f>714.28+714.28+714.28</f>
        <v>2142.84</v>
      </c>
      <c r="F113" s="6"/>
      <c r="G113" s="4">
        <f>0.6*E113</f>
        <v>1285.704</v>
      </c>
      <c r="H113" s="4">
        <f t="shared" si="1"/>
        <v>1285.704</v>
      </c>
    </row>
    <row r="114" spans="1:12" x14ac:dyDescent="0.2">
      <c r="D114" s="4"/>
      <c r="E114" s="6"/>
      <c r="F114" s="6"/>
      <c r="G114" s="6"/>
      <c r="H114" s="4"/>
    </row>
    <row r="115" spans="1:12" ht="15" x14ac:dyDescent="0.25">
      <c r="A115" s="1" t="s">
        <v>418</v>
      </c>
      <c r="D115" s="5">
        <f>SUM(D15:D114)</f>
        <v>29761.57</v>
      </c>
      <c r="E115" s="5">
        <f>SUM(E15:E114)</f>
        <v>104692.13999999998</v>
      </c>
      <c r="F115" s="5">
        <f>SUM(F15:F114)</f>
        <v>5184.7184673450001</v>
      </c>
      <c r="G115" s="5">
        <f>SUM(G15:G114)</f>
        <v>62815.283999999992</v>
      </c>
      <c r="H115" s="5">
        <f>F115+G115</f>
        <v>68000.002467344995</v>
      </c>
      <c r="J115" s="4"/>
      <c r="L115" s="4"/>
    </row>
    <row r="116" spans="1:12" x14ac:dyDescent="0.2">
      <c r="D116" s="4"/>
    </row>
    <row r="117" spans="1:12" ht="15" x14ac:dyDescent="0.25">
      <c r="A117" s="1" t="s">
        <v>29</v>
      </c>
      <c r="D117" s="4"/>
    </row>
    <row r="118" spans="1:12" ht="15" x14ac:dyDescent="0.25">
      <c r="A118" s="1"/>
      <c r="D118" s="4"/>
    </row>
    <row r="119" spans="1:12" ht="15" x14ac:dyDescent="0.25">
      <c r="A119" s="1"/>
      <c r="D119" s="4" t="s">
        <v>4</v>
      </c>
      <c r="F119" t="s">
        <v>6</v>
      </c>
      <c r="H119" t="s">
        <v>30</v>
      </c>
    </row>
    <row r="120" spans="1:12" ht="15" x14ac:dyDescent="0.25">
      <c r="A120" s="1"/>
      <c r="D120" s="4" t="s">
        <v>5</v>
      </c>
      <c r="F120" t="s">
        <v>33</v>
      </c>
      <c r="H120" t="s">
        <v>22</v>
      </c>
    </row>
    <row r="121" spans="1:12" x14ac:dyDescent="0.2">
      <c r="D121" s="4" t="s">
        <v>32</v>
      </c>
      <c r="H121" t="s">
        <v>31</v>
      </c>
    </row>
    <row r="122" spans="1:12" x14ac:dyDescent="0.2">
      <c r="D122" s="4"/>
    </row>
    <row r="123" spans="1:12" ht="15" x14ac:dyDescent="0.25">
      <c r="A123" t="s">
        <v>26</v>
      </c>
      <c r="D123" s="4"/>
      <c r="H123" s="5">
        <f>H124+H125</f>
        <v>2268.88</v>
      </c>
    </row>
    <row r="124" spans="1:12" x14ac:dyDescent="0.2">
      <c r="A124" t="s">
        <v>27</v>
      </c>
      <c r="D124" s="4">
        <v>40</v>
      </c>
      <c r="F124">
        <v>738.88</v>
      </c>
      <c r="H124" s="4">
        <f>D124+F124</f>
        <v>778.88</v>
      </c>
    </row>
    <row r="125" spans="1:12" x14ac:dyDescent="0.2">
      <c r="A125" t="s">
        <v>28</v>
      </c>
      <c r="D125" s="4">
        <v>250</v>
      </c>
      <c r="F125" s="4">
        <v>1240</v>
      </c>
      <c r="H125" s="4">
        <f>D125+F125</f>
        <v>1490</v>
      </c>
    </row>
    <row r="126" spans="1:12" x14ac:dyDescent="0.2">
      <c r="D126" s="4"/>
    </row>
    <row r="127" spans="1:12" ht="15" x14ac:dyDescent="0.25">
      <c r="A127" t="s">
        <v>47</v>
      </c>
      <c r="D127" s="4"/>
      <c r="F127" s="6">
        <v>647.9</v>
      </c>
      <c r="H127" s="7">
        <v>647.9</v>
      </c>
    </row>
    <row r="128" spans="1:12" x14ac:dyDescent="0.2">
      <c r="D128" s="4"/>
    </row>
    <row r="129" spans="1:8" ht="15" x14ac:dyDescent="0.25">
      <c r="A129" t="s">
        <v>48</v>
      </c>
      <c r="D129" s="4">
        <v>118.5</v>
      </c>
      <c r="F129" s="6">
        <v>393.5</v>
      </c>
      <c r="H129" s="5">
        <f>D129+F129</f>
        <v>512</v>
      </c>
    </row>
    <row r="130" spans="1:8" x14ac:dyDescent="0.2">
      <c r="D130" s="4"/>
    </row>
    <row r="131" spans="1:8" ht="15" x14ac:dyDescent="0.25">
      <c r="A131" t="s">
        <v>49</v>
      </c>
      <c r="D131" s="4"/>
      <c r="F131" s="6">
        <v>720</v>
      </c>
      <c r="H131" s="7">
        <v>720</v>
      </c>
    </row>
    <row r="132" spans="1:8" x14ac:dyDescent="0.2">
      <c r="D132" s="4"/>
    </row>
    <row r="133" spans="1:8" ht="15" x14ac:dyDescent="0.25">
      <c r="A133" t="s">
        <v>52</v>
      </c>
      <c r="D133" s="4"/>
      <c r="F133" s="4">
        <v>7405</v>
      </c>
      <c r="H133" s="5">
        <v>7405</v>
      </c>
    </row>
    <row r="134" spans="1:8" x14ac:dyDescent="0.2">
      <c r="A134" t="s">
        <v>51</v>
      </c>
      <c r="D134" s="4"/>
    </row>
    <row r="135" spans="1:8" x14ac:dyDescent="0.2">
      <c r="D135" s="4"/>
    </row>
    <row r="136" spans="1:8" ht="15" x14ac:dyDescent="0.25">
      <c r="A136" t="s">
        <v>62</v>
      </c>
      <c r="D136" s="4">
        <v>420</v>
      </c>
      <c r="F136" s="4">
        <v>5290</v>
      </c>
      <c r="H136" s="5">
        <f>D136+F136</f>
        <v>5710</v>
      </c>
    </row>
    <row r="137" spans="1:8" x14ac:dyDescent="0.2">
      <c r="D137" s="4"/>
    </row>
    <row r="138" spans="1:8" ht="15" x14ac:dyDescent="0.25">
      <c r="A138" t="s">
        <v>63</v>
      </c>
      <c r="D138" s="4">
        <v>3600</v>
      </c>
      <c r="H138" s="5">
        <v>3600</v>
      </c>
    </row>
    <row r="139" spans="1:8" x14ac:dyDescent="0.2">
      <c r="D139" s="4"/>
    </row>
    <row r="140" spans="1:8" ht="15" x14ac:dyDescent="0.25">
      <c r="A140" t="s">
        <v>64</v>
      </c>
      <c r="D140" s="4">
        <v>284</v>
      </c>
      <c r="F140" s="4">
        <v>13135</v>
      </c>
      <c r="H140" s="5">
        <f>D140+F140</f>
        <v>13419</v>
      </c>
    </row>
    <row r="141" spans="1:8" x14ac:dyDescent="0.2">
      <c r="D141" s="4"/>
    </row>
    <row r="142" spans="1:8" ht="15" x14ac:dyDescent="0.25">
      <c r="A142" t="s">
        <v>65</v>
      </c>
      <c r="D142" s="4"/>
      <c r="F142" s="4">
        <f>914+640</f>
        <v>1554</v>
      </c>
      <c r="H142" s="5">
        <v>1554</v>
      </c>
    </row>
    <row r="143" spans="1:8" x14ac:dyDescent="0.2">
      <c r="A143" t="s">
        <v>66</v>
      </c>
      <c r="D143" s="4"/>
    </row>
    <row r="144" spans="1:8" x14ac:dyDescent="0.2">
      <c r="D144" s="4"/>
    </row>
    <row r="145" spans="1:8" ht="15" x14ac:dyDescent="0.25">
      <c r="A145" t="s">
        <v>67</v>
      </c>
      <c r="D145" s="4">
        <v>40</v>
      </c>
      <c r="F145" s="4">
        <v>4047.18</v>
      </c>
      <c r="H145" s="5">
        <f>D145+F145</f>
        <v>4087.18</v>
      </c>
    </row>
    <row r="146" spans="1:8" x14ac:dyDescent="0.2">
      <c r="D146" s="4"/>
      <c r="F146" s="4"/>
      <c r="H146" s="4"/>
    </row>
    <row r="147" spans="1:8" ht="15" x14ac:dyDescent="0.25">
      <c r="A147" t="s">
        <v>68</v>
      </c>
      <c r="D147" s="4">
        <v>2740</v>
      </c>
      <c r="F147" s="4">
        <v>190</v>
      </c>
      <c r="H147" s="5">
        <f>D147+F147</f>
        <v>2930</v>
      </c>
    </row>
    <row r="148" spans="1:8" x14ac:dyDescent="0.2">
      <c r="D148" s="4"/>
      <c r="F148" s="4"/>
      <c r="H148" s="4"/>
    </row>
    <row r="149" spans="1:8" ht="15" x14ac:dyDescent="0.25">
      <c r="A149" t="s">
        <v>69</v>
      </c>
      <c r="D149" s="4"/>
      <c r="F149" s="4">
        <v>444</v>
      </c>
      <c r="H149" s="5">
        <v>444</v>
      </c>
    </row>
    <row r="150" spans="1:8" x14ac:dyDescent="0.2">
      <c r="D150" s="4"/>
      <c r="F150" s="4"/>
      <c r="H150" s="4"/>
    </row>
    <row r="151" spans="1:8" ht="15" x14ac:dyDescent="0.25">
      <c r="A151" t="s">
        <v>70</v>
      </c>
      <c r="D151" s="4">
        <v>1511</v>
      </c>
      <c r="F151" s="4">
        <v>138.5</v>
      </c>
      <c r="H151" s="5">
        <f>D151+F151</f>
        <v>1649.5</v>
      </c>
    </row>
    <row r="152" spans="1:8" x14ac:dyDescent="0.2">
      <c r="D152" s="4"/>
      <c r="F152" s="4"/>
      <c r="H152" s="4"/>
    </row>
    <row r="153" spans="1:8" ht="15" x14ac:dyDescent="0.25">
      <c r="A153" t="s">
        <v>71</v>
      </c>
      <c r="D153" s="4">
        <v>654</v>
      </c>
      <c r="F153" s="4">
        <v>8130.61</v>
      </c>
      <c r="H153" s="5">
        <f>D153+F153</f>
        <v>8784.61</v>
      </c>
    </row>
    <row r="154" spans="1:8" x14ac:dyDescent="0.2">
      <c r="D154" s="4"/>
      <c r="F154" s="4"/>
      <c r="H154" s="4"/>
    </row>
    <row r="155" spans="1:8" ht="15" x14ac:dyDescent="0.25">
      <c r="A155" t="s">
        <v>72</v>
      </c>
      <c r="D155" s="4"/>
      <c r="F155" s="4">
        <v>35327.46</v>
      </c>
      <c r="H155" s="5">
        <v>35327.46</v>
      </c>
    </row>
    <row r="156" spans="1:8" x14ac:dyDescent="0.2">
      <c r="D156" s="4"/>
      <c r="F156" s="4"/>
      <c r="H156" s="4"/>
    </row>
    <row r="157" spans="1:8" ht="15" x14ac:dyDescent="0.25">
      <c r="A157" t="s">
        <v>73</v>
      </c>
      <c r="D157" s="4">
        <v>1990</v>
      </c>
      <c r="F157" s="4">
        <v>6650</v>
      </c>
      <c r="H157" s="5">
        <f>D157+F157</f>
        <v>8640</v>
      </c>
    </row>
    <row r="158" spans="1:8" x14ac:dyDescent="0.2">
      <c r="D158" s="4"/>
      <c r="F158" s="4"/>
      <c r="H158" s="4"/>
    </row>
    <row r="159" spans="1:8" ht="15" x14ac:dyDescent="0.25">
      <c r="A159" t="s">
        <v>74</v>
      </c>
      <c r="D159" s="4">
        <v>1010</v>
      </c>
      <c r="F159" s="4">
        <v>2979</v>
      </c>
      <c r="H159" s="5">
        <f>D159+F159</f>
        <v>3989</v>
      </c>
    </row>
    <row r="160" spans="1:8" x14ac:dyDescent="0.2">
      <c r="D160" s="4"/>
      <c r="F160" s="4"/>
      <c r="H160" s="4"/>
    </row>
    <row r="161" spans="1:8" ht="15" x14ac:dyDescent="0.25">
      <c r="A161" t="s">
        <v>75</v>
      </c>
      <c r="D161" s="4">
        <v>6825.92</v>
      </c>
      <c r="F161" s="4"/>
      <c r="H161" s="5">
        <v>6825.92</v>
      </c>
    </row>
    <row r="162" spans="1:8" x14ac:dyDescent="0.2">
      <c r="D162" s="4"/>
      <c r="F162" s="4"/>
      <c r="H162" s="4"/>
    </row>
    <row r="163" spans="1:8" ht="15" x14ac:dyDescent="0.25">
      <c r="A163" t="s">
        <v>76</v>
      </c>
      <c r="D163" s="4">
        <v>595</v>
      </c>
      <c r="F163" s="4">
        <v>2230</v>
      </c>
      <c r="H163" s="5">
        <f>D163+F163</f>
        <v>2825</v>
      </c>
    </row>
    <row r="164" spans="1:8" x14ac:dyDescent="0.2">
      <c r="D164" s="4"/>
      <c r="F164" s="4"/>
      <c r="H164" s="4"/>
    </row>
    <row r="165" spans="1:8" ht="15" x14ac:dyDescent="0.25">
      <c r="A165" t="s">
        <v>77</v>
      </c>
      <c r="D165" s="4">
        <v>486.75</v>
      </c>
      <c r="F165" s="4">
        <v>5140.53</v>
      </c>
      <c r="H165" s="5">
        <f t="shared" ref="H165" si="2">D165+F165</f>
        <v>5627.28</v>
      </c>
    </row>
    <row r="166" spans="1:8" x14ac:dyDescent="0.2">
      <c r="A166" t="s">
        <v>78</v>
      </c>
      <c r="D166" s="4"/>
      <c r="F166" s="4"/>
      <c r="H166" s="4"/>
    </row>
    <row r="167" spans="1:8" x14ac:dyDescent="0.2">
      <c r="D167" s="4"/>
      <c r="F167" s="4"/>
      <c r="H167" s="4"/>
    </row>
    <row r="168" spans="1:8" ht="15" x14ac:dyDescent="0.25">
      <c r="A168" t="s">
        <v>79</v>
      </c>
      <c r="D168" s="4"/>
      <c r="F168" s="4">
        <v>1369</v>
      </c>
      <c r="H168" s="5">
        <v>1369</v>
      </c>
    </row>
    <row r="169" spans="1:8" x14ac:dyDescent="0.2">
      <c r="D169" s="4"/>
      <c r="F169" s="4"/>
      <c r="H169" s="4"/>
    </row>
    <row r="170" spans="1:8" ht="15" x14ac:dyDescent="0.25">
      <c r="A170" t="s">
        <v>80</v>
      </c>
      <c r="D170" s="4"/>
      <c r="F170" s="4">
        <v>6404.2</v>
      </c>
      <c r="H170" s="5">
        <v>6404.2</v>
      </c>
    </row>
    <row r="171" spans="1:8" x14ac:dyDescent="0.2">
      <c r="D171" s="4"/>
      <c r="F171" s="4"/>
      <c r="H171" s="4"/>
    </row>
    <row r="172" spans="1:8" ht="15" x14ac:dyDescent="0.25">
      <c r="A172" t="s">
        <v>81</v>
      </c>
      <c r="D172" s="4"/>
      <c r="F172" s="4"/>
      <c r="H172" s="5">
        <f>H173+H174</f>
        <v>8396.2000000000007</v>
      </c>
    </row>
    <row r="173" spans="1:8" x14ac:dyDescent="0.2">
      <c r="A173" t="s">
        <v>82</v>
      </c>
      <c r="D173" s="4">
        <v>728</v>
      </c>
      <c r="F173" s="4">
        <v>3790</v>
      </c>
      <c r="H173" s="4">
        <f>D173+F173</f>
        <v>4518</v>
      </c>
    </row>
    <row r="174" spans="1:8" x14ac:dyDescent="0.2">
      <c r="A174" t="s">
        <v>83</v>
      </c>
      <c r="D174" s="4">
        <v>3353.2</v>
      </c>
      <c r="F174" s="4">
        <v>525</v>
      </c>
      <c r="H174" s="4">
        <f>D174+F174</f>
        <v>3878.2</v>
      </c>
    </row>
    <row r="175" spans="1:8" x14ac:dyDescent="0.2">
      <c r="D175" s="4"/>
      <c r="F175" s="4"/>
      <c r="H175" s="4"/>
    </row>
    <row r="176" spans="1:8" ht="15" x14ac:dyDescent="0.25">
      <c r="A176" t="s">
        <v>84</v>
      </c>
      <c r="D176" s="4"/>
      <c r="F176" s="4">
        <v>320</v>
      </c>
      <c r="H176" s="5">
        <v>320</v>
      </c>
    </row>
    <row r="177" spans="1:8" x14ac:dyDescent="0.2">
      <c r="D177" s="4"/>
      <c r="F177" s="4"/>
      <c r="H177" s="4"/>
    </row>
    <row r="178" spans="1:8" ht="15" x14ac:dyDescent="0.25">
      <c r="A178" t="s">
        <v>85</v>
      </c>
      <c r="D178" s="4"/>
      <c r="F178" s="4"/>
      <c r="H178" s="5">
        <f>H179+H180+H181</f>
        <v>1107</v>
      </c>
    </row>
    <row r="179" spans="1:8" x14ac:dyDescent="0.2">
      <c r="A179" t="s">
        <v>86</v>
      </c>
      <c r="D179" s="4">
        <v>400</v>
      </c>
      <c r="F179" s="4">
        <v>180</v>
      </c>
      <c r="H179" s="4">
        <f>D179+F179</f>
        <v>580</v>
      </c>
    </row>
    <row r="180" spans="1:8" x14ac:dyDescent="0.2">
      <c r="A180" t="s">
        <v>87</v>
      </c>
      <c r="D180" s="4"/>
      <c r="F180" s="4">
        <v>320</v>
      </c>
      <c r="H180" s="4">
        <f t="shared" ref="H180:H230" si="3">D180+F180</f>
        <v>320</v>
      </c>
    </row>
    <row r="181" spans="1:8" x14ac:dyDescent="0.2">
      <c r="A181" t="s">
        <v>88</v>
      </c>
      <c r="D181" s="4"/>
      <c r="F181" s="4">
        <v>207</v>
      </c>
      <c r="H181" s="4">
        <f t="shared" si="3"/>
        <v>207</v>
      </c>
    </row>
    <row r="182" spans="1:8" x14ac:dyDescent="0.2">
      <c r="D182" s="4"/>
      <c r="F182" s="4"/>
      <c r="H182" s="4"/>
    </row>
    <row r="183" spans="1:8" ht="15" x14ac:dyDescent="0.25">
      <c r="A183" t="s">
        <v>89</v>
      </c>
      <c r="D183" s="4">
        <v>1803.5</v>
      </c>
      <c r="F183" s="4">
        <v>1256</v>
      </c>
      <c r="H183" s="5">
        <f t="shared" si="3"/>
        <v>3059.5</v>
      </c>
    </row>
    <row r="184" spans="1:8" x14ac:dyDescent="0.2">
      <c r="D184" s="4"/>
      <c r="F184" s="4"/>
      <c r="H184" s="4"/>
    </row>
    <row r="185" spans="1:8" ht="15" x14ac:dyDescent="0.25">
      <c r="A185" t="s">
        <v>90</v>
      </c>
      <c r="D185" s="4"/>
      <c r="F185" s="4">
        <v>7355</v>
      </c>
      <c r="H185" s="5">
        <f t="shared" si="3"/>
        <v>7355</v>
      </c>
    </row>
    <row r="186" spans="1:8" x14ac:dyDescent="0.2">
      <c r="D186" s="4"/>
      <c r="F186" s="4"/>
      <c r="H186" s="4"/>
    </row>
    <row r="187" spans="1:8" ht="15" x14ac:dyDescent="0.25">
      <c r="A187" t="s">
        <v>91</v>
      </c>
      <c r="D187" s="4"/>
      <c r="F187" s="4">
        <v>2510</v>
      </c>
      <c r="H187" s="5">
        <f t="shared" si="3"/>
        <v>2510</v>
      </c>
    </row>
    <row r="188" spans="1:8" x14ac:dyDescent="0.2">
      <c r="A188" t="s">
        <v>92</v>
      </c>
      <c r="D188" s="4"/>
      <c r="F188" s="4"/>
      <c r="H188" s="4"/>
    </row>
    <row r="189" spans="1:8" x14ac:dyDescent="0.2">
      <c r="D189" s="4"/>
      <c r="F189" s="4"/>
      <c r="H189" s="4"/>
    </row>
    <row r="190" spans="1:8" ht="15" x14ac:dyDescent="0.25">
      <c r="A190" t="s">
        <v>93</v>
      </c>
      <c r="D190" s="4">
        <v>370</v>
      </c>
      <c r="F190" s="4">
        <v>375</v>
      </c>
      <c r="H190" s="5">
        <f t="shared" si="3"/>
        <v>745</v>
      </c>
    </row>
    <row r="191" spans="1:8" x14ac:dyDescent="0.2">
      <c r="D191" s="4"/>
      <c r="F191" s="4"/>
      <c r="H191" s="4"/>
    </row>
    <row r="192" spans="1:8" ht="15" x14ac:dyDescent="0.25">
      <c r="A192" t="s">
        <v>94</v>
      </c>
      <c r="D192" s="4">
        <v>510</v>
      </c>
      <c r="F192" s="4">
        <v>160</v>
      </c>
      <c r="H192" s="5">
        <f t="shared" si="3"/>
        <v>670</v>
      </c>
    </row>
    <row r="193" spans="1:8" x14ac:dyDescent="0.2">
      <c r="D193" s="4"/>
      <c r="F193" s="4"/>
      <c r="H193" s="4"/>
    </row>
    <row r="194" spans="1:8" ht="15" x14ac:dyDescent="0.25">
      <c r="A194" t="s">
        <v>95</v>
      </c>
      <c r="D194" s="4">
        <v>678</v>
      </c>
      <c r="F194" s="4">
        <v>955</v>
      </c>
      <c r="H194" s="5">
        <f t="shared" si="3"/>
        <v>1633</v>
      </c>
    </row>
    <row r="195" spans="1:8" x14ac:dyDescent="0.2">
      <c r="D195" s="4"/>
      <c r="F195" s="4"/>
      <c r="H195" s="4"/>
    </row>
    <row r="196" spans="1:8" ht="15" x14ac:dyDescent="0.25">
      <c r="A196" t="s">
        <v>96</v>
      </c>
      <c r="D196" s="4"/>
      <c r="F196" s="4">
        <v>1290</v>
      </c>
      <c r="H196" s="5">
        <f t="shared" si="3"/>
        <v>1290</v>
      </c>
    </row>
    <row r="197" spans="1:8" x14ac:dyDescent="0.2">
      <c r="D197" s="4"/>
      <c r="F197" s="4"/>
      <c r="H197" s="4"/>
    </row>
    <row r="198" spans="1:8" ht="15" x14ac:dyDescent="0.25">
      <c r="A198" t="s">
        <v>97</v>
      </c>
      <c r="D198" s="4"/>
      <c r="F198" s="4">
        <v>606</v>
      </c>
      <c r="H198" s="5">
        <f t="shared" si="3"/>
        <v>606</v>
      </c>
    </row>
    <row r="199" spans="1:8" x14ac:dyDescent="0.2">
      <c r="D199" s="4"/>
      <c r="F199" s="4"/>
      <c r="H199" s="4"/>
    </row>
    <row r="200" spans="1:8" ht="15" x14ac:dyDescent="0.25">
      <c r="A200" t="s">
        <v>98</v>
      </c>
      <c r="D200" s="4"/>
      <c r="F200" s="4">
        <v>3995</v>
      </c>
      <c r="H200" s="5">
        <f t="shared" si="3"/>
        <v>3995</v>
      </c>
    </row>
    <row r="201" spans="1:8" x14ac:dyDescent="0.2">
      <c r="D201" s="4"/>
      <c r="F201" s="4"/>
      <c r="H201" s="4"/>
    </row>
    <row r="202" spans="1:8" ht="15" x14ac:dyDescent="0.25">
      <c r="A202" t="s">
        <v>99</v>
      </c>
      <c r="D202" s="4">
        <v>2825</v>
      </c>
      <c r="F202" s="4"/>
      <c r="H202" s="5">
        <f t="shared" si="3"/>
        <v>2825</v>
      </c>
    </row>
    <row r="203" spans="1:8" x14ac:dyDescent="0.2">
      <c r="D203" s="4"/>
      <c r="F203" s="4"/>
      <c r="H203" s="4"/>
    </row>
    <row r="204" spans="1:8" ht="15" x14ac:dyDescent="0.25">
      <c r="A204" t="s">
        <v>100</v>
      </c>
      <c r="D204" s="4">
        <v>75</v>
      </c>
      <c r="F204" s="4">
        <v>431.5</v>
      </c>
      <c r="H204" s="5">
        <f t="shared" si="3"/>
        <v>506.5</v>
      </c>
    </row>
    <row r="205" spans="1:8" x14ac:dyDescent="0.2">
      <c r="D205" s="4"/>
      <c r="F205" s="4"/>
      <c r="H205" s="4"/>
    </row>
    <row r="206" spans="1:8" ht="15" x14ac:dyDescent="0.25">
      <c r="A206" t="s">
        <v>101</v>
      </c>
      <c r="D206" s="4"/>
      <c r="F206" s="4">
        <v>4750</v>
      </c>
      <c r="H206" s="5">
        <f t="shared" si="3"/>
        <v>4750</v>
      </c>
    </row>
    <row r="207" spans="1:8" ht="15" x14ac:dyDescent="0.25">
      <c r="D207" s="4"/>
      <c r="F207" s="4"/>
      <c r="H207" s="5"/>
    </row>
    <row r="208" spans="1:8" ht="15" x14ac:dyDescent="0.25">
      <c r="D208" s="4"/>
      <c r="F208" s="4"/>
      <c r="H208" s="5"/>
    </row>
    <row r="209" spans="1:8" ht="15" x14ac:dyDescent="0.25">
      <c r="D209" s="4"/>
      <c r="F209" s="4"/>
      <c r="H209" s="5"/>
    </row>
    <row r="210" spans="1:8" ht="15" x14ac:dyDescent="0.25">
      <c r="D210" s="4"/>
      <c r="F210" s="4"/>
      <c r="H210" s="5"/>
    </row>
    <row r="211" spans="1:8" ht="15" x14ac:dyDescent="0.25">
      <c r="A211" t="s">
        <v>102</v>
      </c>
      <c r="D211" s="4"/>
      <c r="F211" s="4"/>
      <c r="H211" s="5">
        <f>H212+H213+H214+H215+H216</f>
        <v>29342.010000000002</v>
      </c>
    </row>
    <row r="212" spans="1:8" x14ac:dyDescent="0.2">
      <c r="A212" t="s">
        <v>103</v>
      </c>
      <c r="D212" s="4"/>
      <c r="F212" s="4">
        <v>1062</v>
      </c>
      <c r="H212" s="8">
        <f t="shared" si="3"/>
        <v>1062</v>
      </c>
    </row>
    <row r="213" spans="1:8" x14ac:dyDescent="0.2">
      <c r="A213" t="s">
        <v>83</v>
      </c>
      <c r="D213" s="4">
        <v>179.02</v>
      </c>
      <c r="F213" s="4">
        <v>35</v>
      </c>
      <c r="H213" s="8">
        <f t="shared" si="3"/>
        <v>214.02</v>
      </c>
    </row>
    <row r="214" spans="1:8" x14ac:dyDescent="0.2">
      <c r="A214" t="s">
        <v>104</v>
      </c>
      <c r="D214" s="4"/>
      <c r="F214" s="4">
        <v>13292.89</v>
      </c>
      <c r="H214" s="8">
        <f t="shared" si="3"/>
        <v>13292.89</v>
      </c>
    </row>
    <row r="215" spans="1:8" x14ac:dyDescent="0.2">
      <c r="A215" t="s">
        <v>105</v>
      </c>
      <c r="D215" s="4">
        <v>2344.56</v>
      </c>
      <c r="F215" s="4">
        <v>9556.0400000000009</v>
      </c>
      <c r="H215" s="8">
        <f t="shared" si="3"/>
        <v>11900.6</v>
      </c>
    </row>
    <row r="216" spans="1:8" x14ac:dyDescent="0.2">
      <c r="A216" t="s">
        <v>106</v>
      </c>
      <c r="D216" s="4">
        <v>385</v>
      </c>
      <c r="F216" s="4">
        <v>2487.5</v>
      </c>
      <c r="H216" s="8">
        <f t="shared" si="3"/>
        <v>2872.5</v>
      </c>
    </row>
    <row r="217" spans="1:8" x14ac:dyDescent="0.2">
      <c r="D217" s="4"/>
      <c r="F217" s="4"/>
      <c r="H217" s="8"/>
    </row>
    <row r="218" spans="1:8" ht="15" x14ac:dyDescent="0.25">
      <c r="A218" t="s">
        <v>107</v>
      </c>
      <c r="D218" s="4"/>
      <c r="F218" s="4"/>
      <c r="H218" s="5">
        <f>H219+H220+H221+H222</f>
        <v>3620</v>
      </c>
    </row>
    <row r="219" spans="1:8" x14ac:dyDescent="0.2">
      <c r="A219" t="s">
        <v>86</v>
      </c>
      <c r="D219" s="4"/>
      <c r="F219" s="4">
        <v>1590</v>
      </c>
      <c r="H219" s="8">
        <f t="shared" si="3"/>
        <v>1590</v>
      </c>
    </row>
    <row r="220" spans="1:8" x14ac:dyDescent="0.2">
      <c r="A220" t="s">
        <v>108</v>
      </c>
      <c r="D220" s="4"/>
      <c r="F220" s="4">
        <v>455</v>
      </c>
      <c r="H220" s="8">
        <f t="shared" si="3"/>
        <v>455</v>
      </c>
    </row>
    <row r="221" spans="1:8" x14ac:dyDescent="0.2">
      <c r="A221" t="s">
        <v>105</v>
      </c>
      <c r="D221" s="4"/>
      <c r="F221" s="4">
        <v>665</v>
      </c>
      <c r="H221" s="8">
        <f t="shared" si="3"/>
        <v>665</v>
      </c>
    </row>
    <row r="222" spans="1:8" x14ac:dyDescent="0.2">
      <c r="A222" t="s">
        <v>106</v>
      </c>
      <c r="D222" s="4"/>
      <c r="F222" s="4">
        <v>910</v>
      </c>
      <c r="H222" s="8">
        <f t="shared" si="3"/>
        <v>910</v>
      </c>
    </row>
    <row r="223" spans="1:8" x14ac:dyDescent="0.2">
      <c r="D223" s="4"/>
      <c r="F223" s="4"/>
      <c r="H223" s="8"/>
    </row>
    <row r="224" spans="1:8" ht="15" x14ac:dyDescent="0.25">
      <c r="A224" t="s">
        <v>109</v>
      </c>
      <c r="D224" s="4">
        <v>570.26</v>
      </c>
      <c r="F224" s="4">
        <v>462.25</v>
      </c>
      <c r="H224" s="5">
        <f t="shared" si="3"/>
        <v>1032.51</v>
      </c>
    </row>
    <row r="225" spans="1:8" x14ac:dyDescent="0.2">
      <c r="A225" t="s">
        <v>110</v>
      </c>
      <c r="D225" s="4"/>
      <c r="F225" s="4"/>
      <c r="H225" s="8"/>
    </row>
    <row r="226" spans="1:8" x14ac:dyDescent="0.2">
      <c r="D226" s="4"/>
      <c r="F226" s="4"/>
      <c r="H226" s="8"/>
    </row>
    <row r="227" spans="1:8" ht="15" x14ac:dyDescent="0.25">
      <c r="A227" t="s">
        <v>111</v>
      </c>
      <c r="D227" s="4"/>
      <c r="F227" s="4">
        <v>919</v>
      </c>
      <c r="H227" s="5">
        <f t="shared" si="3"/>
        <v>919</v>
      </c>
    </row>
    <row r="228" spans="1:8" x14ac:dyDescent="0.2">
      <c r="A228" t="s">
        <v>112</v>
      </c>
      <c r="D228" s="4"/>
      <c r="F228" s="4"/>
      <c r="H228" s="8"/>
    </row>
    <row r="229" spans="1:8" x14ac:dyDescent="0.2">
      <c r="D229" s="4"/>
      <c r="F229" s="4"/>
      <c r="H229" s="8"/>
    </row>
    <row r="230" spans="1:8" ht="15" x14ac:dyDescent="0.25">
      <c r="A230" t="s">
        <v>113</v>
      </c>
      <c r="D230" s="4"/>
      <c r="F230" s="4">
        <v>2850</v>
      </c>
      <c r="H230" s="5">
        <f t="shared" si="3"/>
        <v>2850</v>
      </c>
    </row>
    <row r="231" spans="1:8" ht="15" x14ac:dyDescent="0.25">
      <c r="D231" s="4"/>
      <c r="F231" s="4"/>
      <c r="H231" s="5"/>
    </row>
    <row r="232" spans="1:8" ht="15" x14ac:dyDescent="0.25">
      <c r="A232" s="1" t="s">
        <v>114</v>
      </c>
      <c r="D232" s="5">
        <f>SUM(D124:D231)</f>
        <v>34786.71</v>
      </c>
      <c r="F232" s="5">
        <f>SUM(F124:F231)</f>
        <v>167484.94000000003</v>
      </c>
      <c r="H232" s="5">
        <f>D232+F232</f>
        <v>202271.65000000002</v>
      </c>
    </row>
    <row r="233" spans="1:8" x14ac:dyDescent="0.2">
      <c r="D233" s="4"/>
      <c r="F233" s="4"/>
      <c r="H233" s="4"/>
    </row>
    <row r="234" spans="1:8" ht="15" x14ac:dyDescent="0.25">
      <c r="A234" s="1" t="s">
        <v>34</v>
      </c>
      <c r="D234" s="4"/>
    </row>
    <row r="235" spans="1:8" x14ac:dyDescent="0.2">
      <c r="D235" s="4"/>
    </row>
    <row r="236" spans="1:8" x14ac:dyDescent="0.2">
      <c r="A236" t="s">
        <v>35</v>
      </c>
      <c r="D236" s="4"/>
    </row>
    <row r="237" spans="1:8" x14ac:dyDescent="0.2">
      <c r="A237" t="s">
        <v>36</v>
      </c>
      <c r="D237" s="4"/>
    </row>
    <row r="238" spans="1:8" x14ac:dyDescent="0.2">
      <c r="A238" t="s">
        <v>37</v>
      </c>
      <c r="D238" s="4"/>
    </row>
    <row r="239" spans="1:8" x14ac:dyDescent="0.2">
      <c r="D239" s="4"/>
    </row>
    <row r="240" spans="1:8" x14ac:dyDescent="0.2">
      <c r="A240" t="s">
        <v>39</v>
      </c>
      <c r="D240" s="4" t="s">
        <v>40</v>
      </c>
    </row>
    <row r="241" spans="1:4" x14ac:dyDescent="0.2">
      <c r="A241" t="s">
        <v>38</v>
      </c>
      <c r="D241" s="4" t="s">
        <v>41</v>
      </c>
    </row>
    <row r="242" spans="1:4" x14ac:dyDescent="0.2">
      <c r="D242" s="4"/>
    </row>
    <row r="243" spans="1:4" ht="15" x14ac:dyDescent="0.25">
      <c r="D243" s="5" t="s">
        <v>42</v>
      </c>
    </row>
    <row r="244" spans="1:4" x14ac:dyDescent="0.2">
      <c r="D244" s="4" t="s">
        <v>43</v>
      </c>
    </row>
    <row r="245" spans="1:4" x14ac:dyDescent="0.2">
      <c r="D245" s="4" t="s">
        <v>44</v>
      </c>
    </row>
    <row r="246" spans="1:4" x14ac:dyDescent="0.2">
      <c r="D246" s="4" t="s">
        <v>45</v>
      </c>
    </row>
    <row r="247" spans="1:4" x14ac:dyDescent="0.2">
      <c r="D247" s="4" t="s">
        <v>46</v>
      </c>
    </row>
    <row r="248" spans="1:4" x14ac:dyDescent="0.2">
      <c r="D248" s="4"/>
    </row>
    <row r="249" spans="1:4" x14ac:dyDescent="0.2">
      <c r="A249" t="s">
        <v>52</v>
      </c>
      <c r="D249" s="4" t="s">
        <v>55</v>
      </c>
    </row>
    <row r="250" spans="1:4" x14ac:dyDescent="0.2">
      <c r="A250" t="s">
        <v>51</v>
      </c>
      <c r="D250" s="4" t="s">
        <v>56</v>
      </c>
    </row>
    <row r="251" spans="1:4" x14ac:dyDescent="0.2">
      <c r="A251" t="s">
        <v>53</v>
      </c>
      <c r="D251" s="4"/>
    </row>
    <row r="252" spans="1:4" ht="15" x14ac:dyDescent="0.25">
      <c r="D252" s="5" t="s">
        <v>42</v>
      </c>
    </row>
    <row r="253" spans="1:4" x14ac:dyDescent="0.2">
      <c r="D253" s="4" t="s">
        <v>57</v>
      </c>
    </row>
    <row r="254" spans="1:4" x14ac:dyDescent="0.2">
      <c r="D254" s="4"/>
    </row>
    <row r="255" spans="1:4" x14ac:dyDescent="0.2">
      <c r="A255" t="s">
        <v>52</v>
      </c>
      <c r="D255" s="4" t="s">
        <v>58</v>
      </c>
    </row>
    <row r="256" spans="1:4" x14ac:dyDescent="0.2">
      <c r="A256" t="s">
        <v>51</v>
      </c>
      <c r="D256" s="4" t="s">
        <v>59</v>
      </c>
    </row>
    <row r="257" spans="1:4" x14ac:dyDescent="0.2">
      <c r="A257" t="s">
        <v>54</v>
      </c>
      <c r="D257" s="4"/>
    </row>
    <row r="258" spans="1:4" ht="15" x14ac:dyDescent="0.25">
      <c r="D258" s="5" t="s">
        <v>42</v>
      </c>
    </row>
    <row r="259" spans="1:4" x14ac:dyDescent="0.2">
      <c r="D259" s="4" t="s">
        <v>43</v>
      </c>
    </row>
    <row r="260" spans="1:4" x14ac:dyDescent="0.2">
      <c r="D260" s="4" t="s">
        <v>44</v>
      </c>
    </row>
    <row r="261" spans="1:4" x14ac:dyDescent="0.2">
      <c r="D261" s="4" t="s">
        <v>61</v>
      </c>
    </row>
    <row r="262" spans="1:4" x14ac:dyDescent="0.2">
      <c r="D262" s="4" t="s">
        <v>60</v>
      </c>
    </row>
    <row r="263" spans="1:4" x14ac:dyDescent="0.2">
      <c r="A263" t="s">
        <v>64</v>
      </c>
      <c r="D263" s="4" t="s">
        <v>116</v>
      </c>
    </row>
    <row r="264" spans="1:4" x14ac:dyDescent="0.2">
      <c r="A264" t="s">
        <v>115</v>
      </c>
      <c r="D264" s="4" t="s">
        <v>117</v>
      </c>
    </row>
    <row r="265" spans="1:4" x14ac:dyDescent="0.2">
      <c r="D265" s="4"/>
    </row>
    <row r="266" spans="1:4" ht="15" x14ac:dyDescent="0.25">
      <c r="D266" s="5" t="s">
        <v>42</v>
      </c>
    </row>
    <row r="267" spans="1:4" x14ac:dyDescent="0.2">
      <c r="D267" s="4" t="s">
        <v>118</v>
      </c>
    </row>
    <row r="268" spans="1:4" x14ac:dyDescent="0.2">
      <c r="D268" s="4"/>
    </row>
    <row r="269" spans="1:4" x14ac:dyDescent="0.2">
      <c r="A269" t="s">
        <v>64</v>
      </c>
      <c r="D269" s="4" t="s">
        <v>120</v>
      </c>
    </row>
    <row r="270" spans="1:4" x14ac:dyDescent="0.2">
      <c r="A270" t="s">
        <v>119</v>
      </c>
      <c r="D270" s="4" t="s">
        <v>121</v>
      </c>
    </row>
    <row r="271" spans="1:4" x14ac:dyDescent="0.2">
      <c r="D271" s="4"/>
    </row>
    <row r="272" spans="1:4" ht="15" x14ac:dyDescent="0.25">
      <c r="D272" s="5" t="s">
        <v>42</v>
      </c>
    </row>
    <row r="273" spans="1:4" x14ac:dyDescent="0.2">
      <c r="D273" s="4" t="s">
        <v>43</v>
      </c>
    </row>
    <row r="274" spans="1:4" x14ac:dyDescent="0.2">
      <c r="D274" s="4" t="s">
        <v>44</v>
      </c>
    </row>
    <row r="275" spans="1:4" x14ac:dyDescent="0.2">
      <c r="D275" s="4" t="s">
        <v>122</v>
      </c>
    </row>
    <row r="276" spans="1:4" x14ac:dyDescent="0.2">
      <c r="D276" s="4" t="s">
        <v>60</v>
      </c>
    </row>
    <row r="277" spans="1:4" x14ac:dyDescent="0.2">
      <c r="D277" s="4" t="s">
        <v>123</v>
      </c>
    </row>
    <row r="278" spans="1:4" x14ac:dyDescent="0.2">
      <c r="D278" s="4"/>
    </row>
    <row r="279" spans="1:4" x14ac:dyDescent="0.2">
      <c r="A279" t="s">
        <v>64</v>
      </c>
      <c r="D279" s="4" t="s">
        <v>125</v>
      </c>
    </row>
    <row r="280" spans="1:4" x14ac:dyDescent="0.2">
      <c r="A280" t="s">
        <v>124</v>
      </c>
      <c r="D280" s="4" t="s">
        <v>126</v>
      </c>
    </row>
    <row r="281" spans="1:4" x14ac:dyDescent="0.2">
      <c r="D281" s="4"/>
    </row>
    <row r="282" spans="1:4" ht="15" x14ac:dyDescent="0.25">
      <c r="D282" s="5" t="s">
        <v>42</v>
      </c>
    </row>
    <row r="283" spans="1:4" x14ac:dyDescent="0.2">
      <c r="D283" s="4" t="s">
        <v>43</v>
      </c>
    </row>
    <row r="284" spans="1:4" x14ac:dyDescent="0.2">
      <c r="D284" s="4" t="s">
        <v>44</v>
      </c>
    </row>
    <row r="285" spans="1:4" x14ac:dyDescent="0.2">
      <c r="D285" s="4" t="s">
        <v>122</v>
      </c>
    </row>
    <row r="286" spans="1:4" x14ac:dyDescent="0.2">
      <c r="D286" s="4" t="s">
        <v>60</v>
      </c>
    </row>
    <row r="287" spans="1:4" x14ac:dyDescent="0.2">
      <c r="D287" s="4" t="s">
        <v>127</v>
      </c>
    </row>
    <row r="288" spans="1:4" x14ac:dyDescent="0.2">
      <c r="D288" s="4"/>
    </row>
    <row r="289" spans="1:4" x14ac:dyDescent="0.2">
      <c r="A289" t="s">
        <v>64</v>
      </c>
      <c r="D289" s="4" t="s">
        <v>129</v>
      </c>
    </row>
    <row r="290" spans="1:4" x14ac:dyDescent="0.2">
      <c r="A290" t="s">
        <v>128</v>
      </c>
      <c r="D290" s="4" t="s">
        <v>130</v>
      </c>
    </row>
    <row r="291" spans="1:4" x14ac:dyDescent="0.2">
      <c r="D291" s="4"/>
    </row>
    <row r="292" spans="1:4" ht="15" x14ac:dyDescent="0.25">
      <c r="D292" s="5" t="s">
        <v>42</v>
      </c>
    </row>
    <row r="293" spans="1:4" x14ac:dyDescent="0.2">
      <c r="D293" s="4" t="s">
        <v>43</v>
      </c>
    </row>
    <row r="294" spans="1:4" x14ac:dyDescent="0.2">
      <c r="D294" s="4" t="s">
        <v>44</v>
      </c>
    </row>
    <row r="295" spans="1:4" x14ac:dyDescent="0.2">
      <c r="D295" s="4" t="s">
        <v>122</v>
      </c>
    </row>
    <row r="296" spans="1:4" x14ac:dyDescent="0.2">
      <c r="D296" s="4" t="s">
        <v>60</v>
      </c>
    </row>
    <row r="297" spans="1:4" x14ac:dyDescent="0.2">
      <c r="D297" s="4" t="s">
        <v>123</v>
      </c>
    </row>
    <row r="298" spans="1:4" x14ac:dyDescent="0.2">
      <c r="D298" s="4"/>
    </row>
    <row r="299" spans="1:4" x14ac:dyDescent="0.2">
      <c r="A299" t="s">
        <v>64</v>
      </c>
      <c r="D299" s="4" t="s">
        <v>132</v>
      </c>
    </row>
    <row r="300" spans="1:4" x14ac:dyDescent="0.2">
      <c r="A300" t="s">
        <v>131</v>
      </c>
      <c r="D300" s="4" t="s">
        <v>133</v>
      </c>
    </row>
    <row r="301" spans="1:4" x14ac:dyDescent="0.2">
      <c r="D301" s="4"/>
    </row>
    <row r="302" spans="1:4" ht="15" x14ac:dyDescent="0.25">
      <c r="D302" s="5" t="s">
        <v>42</v>
      </c>
    </row>
    <row r="303" spans="1:4" x14ac:dyDescent="0.2">
      <c r="D303" s="4" t="s">
        <v>43</v>
      </c>
    </row>
    <row r="304" spans="1:4" x14ac:dyDescent="0.2">
      <c r="D304" s="4" t="s">
        <v>44</v>
      </c>
    </row>
    <row r="305" spans="1:4" x14ac:dyDescent="0.2">
      <c r="D305" s="4" t="s">
        <v>122</v>
      </c>
    </row>
    <row r="306" spans="1:4" x14ac:dyDescent="0.2">
      <c r="D306" s="4" t="s">
        <v>60</v>
      </c>
    </row>
    <row r="307" spans="1:4" x14ac:dyDescent="0.2">
      <c r="D307" s="4" t="s">
        <v>123</v>
      </c>
    </row>
    <row r="308" spans="1:4" x14ac:dyDescent="0.2">
      <c r="D308" s="4"/>
    </row>
    <row r="309" spans="1:4" x14ac:dyDescent="0.2">
      <c r="D309" s="4"/>
    </row>
    <row r="310" spans="1:4" x14ac:dyDescent="0.2">
      <c r="D310" s="4"/>
    </row>
    <row r="311" spans="1:4" x14ac:dyDescent="0.2">
      <c r="D311" s="4"/>
    </row>
    <row r="312" spans="1:4" x14ac:dyDescent="0.2">
      <c r="D312" s="4"/>
    </row>
    <row r="313" spans="1:4" x14ac:dyDescent="0.2">
      <c r="D313" s="4"/>
    </row>
    <row r="314" spans="1:4" x14ac:dyDescent="0.2">
      <c r="D314" s="4"/>
    </row>
    <row r="315" spans="1:4" x14ac:dyDescent="0.2">
      <c r="D315" s="4"/>
    </row>
    <row r="316" spans="1:4" x14ac:dyDescent="0.2">
      <c r="A316" t="s">
        <v>64</v>
      </c>
      <c r="D316" s="4" t="s">
        <v>135</v>
      </c>
    </row>
    <row r="317" spans="1:4" x14ac:dyDescent="0.2">
      <c r="A317" t="s">
        <v>134</v>
      </c>
      <c r="D317" s="4" t="s">
        <v>136</v>
      </c>
    </row>
    <row r="318" spans="1:4" x14ac:dyDescent="0.2">
      <c r="D318" s="4"/>
    </row>
    <row r="319" spans="1:4" ht="15" x14ac:dyDescent="0.25">
      <c r="D319" s="5" t="s">
        <v>42</v>
      </c>
    </row>
    <row r="320" spans="1:4" x14ac:dyDescent="0.2">
      <c r="D320" s="4" t="s">
        <v>43</v>
      </c>
    </row>
    <row r="321" spans="1:4" x14ac:dyDescent="0.2">
      <c r="D321" s="4" t="s">
        <v>44</v>
      </c>
    </row>
    <row r="322" spans="1:4" x14ac:dyDescent="0.2">
      <c r="D322" s="4" t="s">
        <v>122</v>
      </c>
    </row>
    <row r="323" spans="1:4" x14ac:dyDescent="0.2">
      <c r="D323" s="4" t="s">
        <v>60</v>
      </c>
    </row>
    <row r="324" spans="1:4" x14ac:dyDescent="0.2">
      <c r="D324" s="4"/>
    </row>
    <row r="325" spans="1:4" x14ac:dyDescent="0.2">
      <c r="A325" t="s">
        <v>64</v>
      </c>
      <c r="D325" s="4" t="s">
        <v>138</v>
      </c>
    </row>
    <row r="326" spans="1:4" x14ac:dyDescent="0.2">
      <c r="A326" t="s">
        <v>137</v>
      </c>
      <c r="D326" s="4" t="s">
        <v>139</v>
      </c>
    </row>
    <row r="327" spans="1:4" x14ac:dyDescent="0.2">
      <c r="D327" s="4"/>
    </row>
    <row r="328" spans="1:4" ht="15" x14ac:dyDescent="0.25">
      <c r="D328" s="5" t="s">
        <v>42</v>
      </c>
    </row>
    <row r="329" spans="1:4" x14ac:dyDescent="0.2">
      <c r="D329" s="4" t="s">
        <v>43</v>
      </c>
    </row>
    <row r="330" spans="1:4" x14ac:dyDescent="0.2">
      <c r="D330" s="4" t="s">
        <v>44</v>
      </c>
    </row>
    <row r="331" spans="1:4" x14ac:dyDescent="0.2">
      <c r="D331" s="4" t="s">
        <v>122</v>
      </c>
    </row>
    <row r="332" spans="1:4" x14ac:dyDescent="0.2">
      <c r="D332" s="4" t="s">
        <v>60</v>
      </c>
    </row>
    <row r="333" spans="1:4" x14ac:dyDescent="0.2">
      <c r="D333" s="4"/>
    </row>
    <row r="334" spans="1:4" x14ac:dyDescent="0.2">
      <c r="A334" t="s">
        <v>64</v>
      </c>
      <c r="D334" s="4" t="s">
        <v>141</v>
      </c>
    </row>
    <row r="335" spans="1:4" x14ac:dyDescent="0.2">
      <c r="A335" t="s">
        <v>140</v>
      </c>
      <c r="D335" s="4" t="s">
        <v>142</v>
      </c>
    </row>
    <row r="336" spans="1:4" x14ac:dyDescent="0.2">
      <c r="D336" s="4"/>
    </row>
    <row r="337" spans="1:4" ht="15" x14ac:dyDescent="0.25">
      <c r="D337" s="5" t="s">
        <v>42</v>
      </c>
    </row>
    <row r="338" spans="1:4" x14ac:dyDescent="0.2">
      <c r="D338" s="4" t="s">
        <v>43</v>
      </c>
    </row>
    <row r="339" spans="1:4" x14ac:dyDescent="0.2">
      <c r="D339" s="4" t="s">
        <v>44</v>
      </c>
    </row>
    <row r="340" spans="1:4" x14ac:dyDescent="0.2">
      <c r="D340" s="4" t="s">
        <v>61</v>
      </c>
    </row>
    <row r="341" spans="1:4" x14ac:dyDescent="0.2">
      <c r="D341" s="4" t="s">
        <v>60</v>
      </c>
    </row>
    <row r="342" spans="1:4" x14ac:dyDescent="0.2">
      <c r="D342" s="4"/>
    </row>
    <row r="343" spans="1:4" x14ac:dyDescent="0.2">
      <c r="A343" t="s">
        <v>64</v>
      </c>
      <c r="D343" s="4" t="s">
        <v>144</v>
      </c>
    </row>
    <row r="344" spans="1:4" x14ac:dyDescent="0.2">
      <c r="A344" t="s">
        <v>143</v>
      </c>
      <c r="D344" s="4" t="s">
        <v>145</v>
      </c>
    </row>
    <row r="345" spans="1:4" x14ac:dyDescent="0.2">
      <c r="D345" s="4"/>
    </row>
    <row r="346" spans="1:4" ht="15" x14ac:dyDescent="0.25">
      <c r="D346" s="5" t="s">
        <v>42</v>
      </c>
    </row>
    <row r="347" spans="1:4" x14ac:dyDescent="0.2">
      <c r="D347" s="4" t="s">
        <v>43</v>
      </c>
    </row>
    <row r="348" spans="1:4" x14ac:dyDescent="0.2">
      <c r="D348" s="4" t="s">
        <v>44</v>
      </c>
    </row>
    <row r="349" spans="1:4" x14ac:dyDescent="0.2">
      <c r="D349" s="4" t="s">
        <v>122</v>
      </c>
    </row>
    <row r="350" spans="1:4" x14ac:dyDescent="0.2">
      <c r="D350" s="4" t="s">
        <v>60</v>
      </c>
    </row>
    <row r="351" spans="1:4" x14ac:dyDescent="0.2">
      <c r="D351" s="4"/>
    </row>
    <row r="352" spans="1:4" x14ac:dyDescent="0.2">
      <c r="D352" s="4"/>
    </row>
    <row r="353" spans="1:4" x14ac:dyDescent="0.2">
      <c r="D353" s="4"/>
    </row>
    <row r="354" spans="1:4" x14ac:dyDescent="0.2">
      <c r="A354" t="s">
        <v>64</v>
      </c>
      <c r="D354" s="4" t="s">
        <v>147</v>
      </c>
    </row>
    <row r="355" spans="1:4" x14ac:dyDescent="0.2">
      <c r="A355" t="s">
        <v>146</v>
      </c>
      <c r="D355" s="4" t="s">
        <v>148</v>
      </c>
    </row>
    <row r="356" spans="1:4" x14ac:dyDescent="0.2">
      <c r="D356" s="4"/>
    </row>
    <row r="357" spans="1:4" ht="15" x14ac:dyDescent="0.25">
      <c r="D357" s="5" t="s">
        <v>42</v>
      </c>
    </row>
    <row r="358" spans="1:4" x14ac:dyDescent="0.2">
      <c r="D358" s="4" t="s">
        <v>43</v>
      </c>
    </row>
    <row r="359" spans="1:4" x14ac:dyDescent="0.2">
      <c r="D359" s="4" t="s">
        <v>44</v>
      </c>
    </row>
    <row r="360" spans="1:4" x14ac:dyDescent="0.2">
      <c r="D360" s="4" t="s">
        <v>61</v>
      </c>
    </row>
    <row r="361" spans="1:4" x14ac:dyDescent="0.2">
      <c r="D361" s="4" t="s">
        <v>60</v>
      </c>
    </row>
    <row r="362" spans="1:4" x14ac:dyDescent="0.2">
      <c r="D362" s="4"/>
    </row>
    <row r="363" spans="1:4" x14ac:dyDescent="0.2">
      <c r="D363" s="4"/>
    </row>
    <row r="364" spans="1:4" x14ac:dyDescent="0.2">
      <c r="D364" s="4"/>
    </row>
    <row r="365" spans="1:4" x14ac:dyDescent="0.2">
      <c r="D365" s="4"/>
    </row>
    <row r="366" spans="1:4" x14ac:dyDescent="0.2">
      <c r="D366" s="4"/>
    </row>
    <row r="367" spans="1:4" x14ac:dyDescent="0.2">
      <c r="D367" s="4"/>
    </row>
    <row r="368" spans="1:4" x14ac:dyDescent="0.2">
      <c r="D368" s="4"/>
    </row>
    <row r="369" spans="1:4" x14ac:dyDescent="0.2">
      <c r="A369" t="s">
        <v>64</v>
      </c>
      <c r="D369" s="4" t="s">
        <v>150</v>
      </c>
    </row>
    <row r="370" spans="1:4" x14ac:dyDescent="0.2">
      <c r="A370" t="s">
        <v>149</v>
      </c>
      <c r="D370" s="4" t="s">
        <v>151</v>
      </c>
    </row>
    <row r="371" spans="1:4" x14ac:dyDescent="0.2">
      <c r="D371" s="4"/>
    </row>
    <row r="372" spans="1:4" ht="15" x14ac:dyDescent="0.25">
      <c r="D372" s="5" t="s">
        <v>42</v>
      </c>
    </row>
    <row r="373" spans="1:4" x14ac:dyDescent="0.2">
      <c r="D373" s="4" t="s">
        <v>43</v>
      </c>
    </row>
    <row r="374" spans="1:4" x14ac:dyDescent="0.2">
      <c r="D374" s="4" t="s">
        <v>44</v>
      </c>
    </row>
    <row r="375" spans="1:4" x14ac:dyDescent="0.2">
      <c r="D375" s="4" t="s">
        <v>122</v>
      </c>
    </row>
    <row r="376" spans="1:4" x14ac:dyDescent="0.2">
      <c r="D376" s="4" t="s">
        <v>60</v>
      </c>
    </row>
    <row r="377" spans="1:4" x14ac:dyDescent="0.2">
      <c r="D377" s="4"/>
    </row>
    <row r="378" spans="1:4" x14ac:dyDescent="0.2">
      <c r="A378" t="s">
        <v>64</v>
      </c>
      <c r="D378" s="4" t="s">
        <v>153</v>
      </c>
    </row>
    <row r="379" spans="1:4" x14ac:dyDescent="0.2">
      <c r="A379" t="s">
        <v>152</v>
      </c>
      <c r="D379" s="4" t="s">
        <v>154</v>
      </c>
    </row>
    <row r="380" spans="1:4" x14ac:dyDescent="0.2">
      <c r="D380" s="4"/>
    </row>
    <row r="381" spans="1:4" ht="15" x14ac:dyDescent="0.25">
      <c r="D381" s="5" t="s">
        <v>42</v>
      </c>
    </row>
    <row r="382" spans="1:4" x14ac:dyDescent="0.2">
      <c r="D382" s="4" t="s">
        <v>155</v>
      </c>
    </row>
    <row r="383" spans="1:4" x14ac:dyDescent="0.2">
      <c r="D383" s="4"/>
    </row>
    <row r="384" spans="1:4" x14ac:dyDescent="0.2">
      <c r="A384" t="s">
        <v>65</v>
      </c>
      <c r="D384" s="4" t="s">
        <v>157</v>
      </c>
    </row>
    <row r="385" spans="1:8" x14ac:dyDescent="0.2">
      <c r="A385" t="s">
        <v>66</v>
      </c>
      <c r="D385" s="4" t="s">
        <v>158</v>
      </c>
    </row>
    <row r="386" spans="1:8" x14ac:dyDescent="0.2">
      <c r="A386" t="s">
        <v>156</v>
      </c>
      <c r="D386" s="4" t="s">
        <v>159</v>
      </c>
    </row>
    <row r="387" spans="1:8" x14ac:dyDescent="0.2">
      <c r="D387" s="4"/>
    </row>
    <row r="388" spans="1:8" ht="15" x14ac:dyDescent="0.25">
      <c r="D388" s="5" t="s">
        <v>42</v>
      </c>
    </row>
    <row r="389" spans="1:8" x14ac:dyDescent="0.2">
      <c r="D389" s="9" t="s">
        <v>424</v>
      </c>
      <c r="E389" s="10"/>
      <c r="F389" s="10"/>
      <c r="G389" s="10"/>
      <c r="H389" s="10"/>
    </row>
    <row r="390" spans="1:8" x14ac:dyDescent="0.2">
      <c r="D390" s="9" t="s">
        <v>426</v>
      </c>
      <c r="E390" s="10"/>
      <c r="F390" s="10"/>
      <c r="G390" s="10"/>
      <c r="H390" s="10"/>
    </row>
    <row r="391" spans="1:8" x14ac:dyDescent="0.2">
      <c r="D391" s="9" t="s">
        <v>425</v>
      </c>
      <c r="E391" s="10"/>
      <c r="F391" s="10"/>
      <c r="G391" s="10"/>
      <c r="H391" s="10"/>
    </row>
    <row r="392" spans="1:8" x14ac:dyDescent="0.2">
      <c r="D392" s="9" t="s">
        <v>428</v>
      </c>
      <c r="E392" s="10"/>
      <c r="F392" s="10"/>
      <c r="G392" s="10"/>
      <c r="H392" s="10"/>
    </row>
    <row r="393" spans="1:8" x14ac:dyDescent="0.2">
      <c r="D393" s="9" t="s">
        <v>429</v>
      </c>
      <c r="E393" s="10"/>
      <c r="F393" s="10"/>
      <c r="G393" s="10"/>
      <c r="H393" s="10"/>
    </row>
    <row r="394" spans="1:8" x14ac:dyDescent="0.2">
      <c r="D394" s="9" t="s">
        <v>427</v>
      </c>
      <c r="E394" s="10"/>
      <c r="F394" s="10"/>
      <c r="G394" s="10"/>
      <c r="H394" s="10"/>
    </row>
    <row r="395" spans="1:8" x14ac:dyDescent="0.2">
      <c r="D395" s="9"/>
      <c r="E395" s="10"/>
      <c r="F395" s="10"/>
      <c r="G395" s="10"/>
      <c r="H395" s="10"/>
    </row>
    <row r="396" spans="1:8" x14ac:dyDescent="0.2">
      <c r="A396" t="s">
        <v>65</v>
      </c>
      <c r="D396" s="4" t="s">
        <v>161</v>
      </c>
    </row>
    <row r="397" spans="1:8" x14ac:dyDescent="0.2">
      <c r="A397" t="s">
        <v>66</v>
      </c>
      <c r="D397" s="4" t="s">
        <v>162</v>
      </c>
    </row>
    <row r="398" spans="1:8" x14ac:dyDescent="0.2">
      <c r="A398" t="s">
        <v>160</v>
      </c>
      <c r="D398" s="4" t="s">
        <v>163</v>
      </c>
    </row>
    <row r="399" spans="1:8" x14ac:dyDescent="0.2">
      <c r="D399" s="4"/>
    </row>
    <row r="400" spans="1:8" ht="15" x14ac:dyDescent="0.25">
      <c r="D400" s="5" t="s">
        <v>42</v>
      </c>
    </row>
    <row r="401" spans="1:8" x14ac:dyDescent="0.2">
      <c r="D401" s="9" t="s">
        <v>424</v>
      </c>
      <c r="E401" s="10"/>
      <c r="F401" s="10"/>
      <c r="G401" s="10"/>
      <c r="H401" s="10"/>
    </row>
    <row r="402" spans="1:8" x14ac:dyDescent="0.2">
      <c r="D402" s="9" t="s">
        <v>426</v>
      </c>
      <c r="E402" s="10"/>
      <c r="F402" s="10"/>
      <c r="G402" s="10"/>
      <c r="H402" s="10"/>
    </row>
    <row r="403" spans="1:8" x14ac:dyDescent="0.2">
      <c r="D403" s="9" t="s">
        <v>425</v>
      </c>
      <c r="E403" s="10"/>
      <c r="F403" s="10"/>
      <c r="G403" s="10"/>
      <c r="H403" s="10"/>
    </row>
    <row r="404" spans="1:8" x14ac:dyDescent="0.2">
      <c r="D404" s="9" t="s">
        <v>428</v>
      </c>
      <c r="E404" s="10"/>
      <c r="F404" s="10"/>
      <c r="G404" s="10"/>
      <c r="H404" s="10"/>
    </row>
    <row r="405" spans="1:8" x14ac:dyDescent="0.2">
      <c r="D405" s="9" t="s">
        <v>429</v>
      </c>
      <c r="E405" s="10"/>
      <c r="F405" s="10"/>
      <c r="G405" s="10"/>
      <c r="H405" s="10"/>
    </row>
    <row r="406" spans="1:8" x14ac:dyDescent="0.2">
      <c r="D406" s="9" t="s">
        <v>427</v>
      </c>
      <c r="E406" s="10"/>
      <c r="F406" s="10"/>
      <c r="G406" s="10"/>
      <c r="H406" s="10"/>
    </row>
    <row r="407" spans="1:8" x14ac:dyDescent="0.2">
      <c r="D407" s="11"/>
      <c r="E407" s="12"/>
      <c r="F407" s="12"/>
      <c r="G407" s="12"/>
      <c r="H407" s="12"/>
    </row>
    <row r="408" spans="1:8" x14ac:dyDescent="0.2">
      <c r="A408" t="s">
        <v>67</v>
      </c>
      <c r="D408" s="4" t="s">
        <v>165</v>
      </c>
    </row>
    <row r="409" spans="1:8" x14ac:dyDescent="0.2">
      <c r="A409" t="s">
        <v>164</v>
      </c>
      <c r="D409" s="4" t="s">
        <v>166</v>
      </c>
    </row>
    <row r="410" spans="1:8" x14ac:dyDescent="0.2">
      <c r="D410" s="4"/>
    </row>
    <row r="411" spans="1:8" ht="15" x14ac:dyDescent="0.25">
      <c r="D411" s="5" t="s">
        <v>42</v>
      </c>
    </row>
    <row r="412" spans="1:8" x14ac:dyDescent="0.2">
      <c r="D412" s="4" t="s">
        <v>43</v>
      </c>
    </row>
    <row r="413" spans="1:8" x14ac:dyDescent="0.2">
      <c r="D413" s="4" t="s">
        <v>44</v>
      </c>
    </row>
    <row r="414" spans="1:8" x14ac:dyDescent="0.2">
      <c r="D414" s="4" t="s">
        <v>122</v>
      </c>
    </row>
    <row r="415" spans="1:8" x14ac:dyDescent="0.2">
      <c r="D415" s="4" t="s">
        <v>60</v>
      </c>
    </row>
    <row r="416" spans="1:8" x14ac:dyDescent="0.2">
      <c r="D416" s="4" t="s">
        <v>167</v>
      </c>
    </row>
    <row r="417" spans="1:4" x14ac:dyDescent="0.2">
      <c r="D417" s="4"/>
    </row>
    <row r="418" spans="1:4" x14ac:dyDescent="0.2">
      <c r="D418" s="4"/>
    </row>
    <row r="419" spans="1:4" x14ac:dyDescent="0.2">
      <c r="D419" s="4"/>
    </row>
    <row r="420" spans="1:4" x14ac:dyDescent="0.2">
      <c r="D420" s="4"/>
    </row>
    <row r="421" spans="1:4" x14ac:dyDescent="0.2">
      <c r="D421" s="4"/>
    </row>
    <row r="422" spans="1:4" x14ac:dyDescent="0.2">
      <c r="D422" s="4"/>
    </row>
    <row r="423" spans="1:4" x14ac:dyDescent="0.2">
      <c r="D423" s="4"/>
    </row>
    <row r="424" spans="1:4" x14ac:dyDescent="0.2">
      <c r="A424" t="s">
        <v>168</v>
      </c>
      <c r="D424" s="4" t="s">
        <v>170</v>
      </c>
    </row>
    <row r="425" spans="1:4" x14ac:dyDescent="0.2">
      <c r="A425" t="s">
        <v>169</v>
      </c>
      <c r="D425" s="4" t="s">
        <v>171</v>
      </c>
    </row>
    <row r="426" spans="1:4" x14ac:dyDescent="0.2">
      <c r="D426" s="4" t="s">
        <v>172</v>
      </c>
    </row>
    <row r="427" spans="1:4" ht="15" x14ac:dyDescent="0.25">
      <c r="D427" s="5" t="s">
        <v>42</v>
      </c>
    </row>
    <row r="428" spans="1:4" x14ac:dyDescent="0.2">
      <c r="D428" s="4" t="s">
        <v>173</v>
      </c>
    </row>
    <row r="429" spans="1:4" x14ac:dyDescent="0.2">
      <c r="D429" s="4" t="s">
        <v>174</v>
      </c>
    </row>
    <row r="430" spans="1:4" x14ac:dyDescent="0.2">
      <c r="D430" s="4" t="s">
        <v>175</v>
      </c>
    </row>
    <row r="431" spans="1:4" x14ac:dyDescent="0.2">
      <c r="D431" s="4" t="s">
        <v>176</v>
      </c>
    </row>
    <row r="433" spans="1:4" x14ac:dyDescent="0.2">
      <c r="A433" t="s">
        <v>71</v>
      </c>
      <c r="D433" s="4" t="s">
        <v>178</v>
      </c>
    </row>
    <row r="434" spans="1:4" x14ac:dyDescent="0.2">
      <c r="A434" t="s">
        <v>177</v>
      </c>
      <c r="D434" s="4" t="s">
        <v>179</v>
      </c>
    </row>
    <row r="435" spans="1:4" x14ac:dyDescent="0.2">
      <c r="D435" s="4" t="s">
        <v>180</v>
      </c>
    </row>
    <row r="437" spans="1:4" ht="15" x14ac:dyDescent="0.25">
      <c r="D437" s="5" t="s">
        <v>42</v>
      </c>
    </row>
    <row r="438" spans="1:4" x14ac:dyDescent="0.2">
      <c r="D438" s="4" t="s">
        <v>181</v>
      </c>
    </row>
    <row r="439" spans="1:4" x14ac:dyDescent="0.2">
      <c r="D439" s="4"/>
    </row>
    <row r="440" spans="1:4" x14ac:dyDescent="0.2">
      <c r="A440" t="s">
        <v>71</v>
      </c>
      <c r="D440" s="4" t="s">
        <v>178</v>
      </c>
    </row>
    <row r="441" spans="1:4" x14ac:dyDescent="0.2">
      <c r="A441" t="s">
        <v>182</v>
      </c>
      <c r="D441" s="4" t="s">
        <v>183</v>
      </c>
    </row>
    <row r="442" spans="1:4" x14ac:dyDescent="0.2">
      <c r="D442" s="4" t="s">
        <v>184</v>
      </c>
    </row>
    <row r="444" spans="1:4" ht="15" x14ac:dyDescent="0.25">
      <c r="D444" s="5" t="s">
        <v>42</v>
      </c>
    </row>
    <row r="445" spans="1:4" x14ac:dyDescent="0.2">
      <c r="D445" s="4" t="s">
        <v>181</v>
      </c>
    </row>
    <row r="447" spans="1:4" x14ac:dyDescent="0.2">
      <c r="A447" t="s">
        <v>71</v>
      </c>
      <c r="D447" t="s">
        <v>186</v>
      </c>
    </row>
    <row r="448" spans="1:4" x14ac:dyDescent="0.2">
      <c r="A448" t="s">
        <v>185</v>
      </c>
      <c r="D448" t="s">
        <v>187</v>
      </c>
    </row>
    <row r="449" spans="1:4" x14ac:dyDescent="0.2">
      <c r="D449" t="s">
        <v>188</v>
      </c>
    </row>
    <row r="451" spans="1:4" ht="15" x14ac:dyDescent="0.25">
      <c r="D451" s="1" t="s">
        <v>42</v>
      </c>
    </row>
    <row r="452" spans="1:4" x14ac:dyDescent="0.2">
      <c r="D452" t="s">
        <v>189</v>
      </c>
    </row>
    <row r="453" spans="1:4" x14ac:dyDescent="0.2">
      <c r="D453" t="s">
        <v>190</v>
      </c>
    </row>
    <row r="455" spans="1:4" x14ac:dyDescent="0.2">
      <c r="A455" t="s">
        <v>71</v>
      </c>
      <c r="D455" t="s">
        <v>192</v>
      </c>
    </row>
    <row r="456" spans="1:4" x14ac:dyDescent="0.2">
      <c r="A456" t="s">
        <v>191</v>
      </c>
      <c r="D456" t="s">
        <v>193</v>
      </c>
    </row>
    <row r="457" spans="1:4" x14ac:dyDescent="0.2">
      <c r="D457" t="s">
        <v>194</v>
      </c>
    </row>
    <row r="459" spans="1:4" ht="15" x14ac:dyDescent="0.25">
      <c r="D459" s="1" t="s">
        <v>42</v>
      </c>
    </row>
    <row r="460" spans="1:4" x14ac:dyDescent="0.2">
      <c r="D460" t="s">
        <v>189</v>
      </c>
    </row>
    <row r="461" spans="1:4" x14ac:dyDescent="0.2">
      <c r="D461" t="s">
        <v>190</v>
      </c>
    </row>
    <row r="463" spans="1:4" x14ac:dyDescent="0.2">
      <c r="A463" t="s">
        <v>71</v>
      </c>
      <c r="D463" t="s">
        <v>196</v>
      </c>
    </row>
    <row r="464" spans="1:4" x14ac:dyDescent="0.2">
      <c r="A464" t="s">
        <v>195</v>
      </c>
      <c r="D464" t="s">
        <v>197</v>
      </c>
    </row>
    <row r="466" spans="1:4" ht="15" x14ac:dyDescent="0.25">
      <c r="D466" s="1" t="s">
        <v>42</v>
      </c>
    </row>
    <row r="467" spans="1:4" x14ac:dyDescent="0.2">
      <c r="D467" t="s">
        <v>198</v>
      </c>
    </row>
    <row r="468" spans="1:4" x14ac:dyDescent="0.2">
      <c r="D468" t="s">
        <v>199</v>
      </c>
    </row>
    <row r="477" spans="1:4" x14ac:dyDescent="0.2">
      <c r="A477" t="s">
        <v>72</v>
      </c>
      <c r="D477" t="s">
        <v>202</v>
      </c>
    </row>
    <row r="478" spans="1:4" x14ac:dyDescent="0.2">
      <c r="A478" t="s">
        <v>201</v>
      </c>
      <c r="D478" t="s">
        <v>203</v>
      </c>
    </row>
    <row r="479" spans="1:4" x14ac:dyDescent="0.2">
      <c r="D479" t="s">
        <v>204</v>
      </c>
    </row>
    <row r="481" spans="1:11" ht="15" x14ac:dyDescent="0.25">
      <c r="D481" s="1" t="s">
        <v>42</v>
      </c>
    </row>
    <row r="482" spans="1:11" x14ac:dyDescent="0.2">
      <c r="D482" t="s">
        <v>206</v>
      </c>
      <c r="K482" s="6"/>
    </row>
    <row r="483" spans="1:11" x14ac:dyDescent="0.2">
      <c r="D483" t="s">
        <v>205</v>
      </c>
    </row>
    <row r="485" spans="1:11" x14ac:dyDescent="0.2">
      <c r="A485" t="s">
        <v>72</v>
      </c>
      <c r="D485" t="s">
        <v>208</v>
      </c>
    </row>
    <row r="486" spans="1:11" x14ac:dyDescent="0.2">
      <c r="A486" t="s">
        <v>207</v>
      </c>
      <c r="D486" t="s">
        <v>209</v>
      </c>
    </row>
    <row r="488" spans="1:11" ht="15" x14ac:dyDescent="0.25">
      <c r="D488" s="1" t="s">
        <v>42</v>
      </c>
    </row>
    <row r="489" spans="1:11" x14ac:dyDescent="0.2">
      <c r="D489" s="4" t="s">
        <v>43</v>
      </c>
    </row>
    <row r="490" spans="1:11" x14ac:dyDescent="0.2">
      <c r="D490" s="4" t="s">
        <v>44</v>
      </c>
    </row>
    <row r="491" spans="1:11" x14ac:dyDescent="0.2">
      <c r="D491" s="4" t="s">
        <v>122</v>
      </c>
    </row>
    <row r="492" spans="1:11" x14ac:dyDescent="0.2">
      <c r="D492" s="4" t="s">
        <v>60</v>
      </c>
    </row>
    <row r="494" spans="1:11" x14ac:dyDescent="0.2">
      <c r="A494" t="s">
        <v>72</v>
      </c>
      <c r="D494" s="4" t="s">
        <v>211</v>
      </c>
    </row>
    <row r="495" spans="1:11" x14ac:dyDescent="0.2">
      <c r="A495" t="s">
        <v>210</v>
      </c>
      <c r="D495" s="4" t="s">
        <v>212</v>
      </c>
    </row>
    <row r="496" spans="1:11" x14ac:dyDescent="0.2">
      <c r="D496" s="4" t="s">
        <v>213</v>
      </c>
    </row>
    <row r="498" spans="1:4" ht="15" x14ac:dyDescent="0.25">
      <c r="D498" s="5" t="s">
        <v>42</v>
      </c>
    </row>
    <row r="499" spans="1:4" x14ac:dyDescent="0.2">
      <c r="D499" s="4" t="s">
        <v>43</v>
      </c>
    </row>
    <row r="500" spans="1:4" x14ac:dyDescent="0.2">
      <c r="D500" s="4" t="s">
        <v>44</v>
      </c>
    </row>
    <row r="501" spans="1:4" x14ac:dyDescent="0.2">
      <c r="D501" s="4" t="s">
        <v>122</v>
      </c>
    </row>
    <row r="502" spans="1:4" x14ac:dyDescent="0.2">
      <c r="D502" s="4" t="s">
        <v>60</v>
      </c>
    </row>
    <row r="504" spans="1:4" x14ac:dyDescent="0.2">
      <c r="A504" t="s">
        <v>72</v>
      </c>
      <c r="D504" s="4" t="s">
        <v>215</v>
      </c>
    </row>
    <row r="505" spans="1:4" x14ac:dyDescent="0.2">
      <c r="A505" t="s">
        <v>214</v>
      </c>
      <c r="D505" s="4" t="s">
        <v>216</v>
      </c>
    </row>
    <row r="507" spans="1:4" ht="15" x14ac:dyDescent="0.25">
      <c r="D507" s="5" t="s">
        <v>42</v>
      </c>
    </row>
    <row r="508" spans="1:4" x14ac:dyDescent="0.2">
      <c r="D508" s="4" t="s">
        <v>43</v>
      </c>
    </row>
    <row r="509" spans="1:4" x14ac:dyDescent="0.2">
      <c r="D509" s="4" t="s">
        <v>44</v>
      </c>
    </row>
    <row r="510" spans="1:4" x14ac:dyDescent="0.2">
      <c r="D510" s="4" t="s">
        <v>122</v>
      </c>
    </row>
    <row r="511" spans="1:4" x14ac:dyDescent="0.2">
      <c r="D511" s="4" t="s">
        <v>60</v>
      </c>
    </row>
    <row r="513" spans="1:4" x14ac:dyDescent="0.2">
      <c r="A513" t="s">
        <v>72</v>
      </c>
      <c r="D513" s="4" t="s">
        <v>218</v>
      </c>
    </row>
    <row r="514" spans="1:4" x14ac:dyDescent="0.2">
      <c r="A514" t="s">
        <v>217</v>
      </c>
      <c r="D514" s="4" t="s">
        <v>219</v>
      </c>
    </row>
    <row r="516" spans="1:4" ht="15" x14ac:dyDescent="0.25">
      <c r="D516" s="1" t="s">
        <v>42</v>
      </c>
    </row>
    <row r="517" spans="1:4" x14ac:dyDescent="0.2">
      <c r="D517" t="s">
        <v>220</v>
      </c>
    </row>
    <row r="518" spans="1:4" x14ac:dyDescent="0.2">
      <c r="D518" t="s">
        <v>221</v>
      </c>
    </row>
    <row r="519" spans="1:4" x14ac:dyDescent="0.2">
      <c r="D519" t="s">
        <v>222</v>
      </c>
    </row>
    <row r="520" spans="1:4" x14ac:dyDescent="0.2">
      <c r="D520" t="s">
        <v>223</v>
      </c>
    </row>
    <row r="521" spans="1:4" x14ac:dyDescent="0.2">
      <c r="D521" t="s">
        <v>224</v>
      </c>
    </row>
    <row r="522" spans="1:4" x14ac:dyDescent="0.2">
      <c r="D522" t="s">
        <v>225</v>
      </c>
    </row>
    <row r="523" spans="1:4" x14ac:dyDescent="0.2">
      <c r="D523" t="s">
        <v>226</v>
      </c>
    </row>
    <row r="530" spans="1:4" x14ac:dyDescent="0.2">
      <c r="A530" t="s">
        <v>72</v>
      </c>
      <c r="D530" t="s">
        <v>228</v>
      </c>
    </row>
    <row r="531" spans="1:4" x14ac:dyDescent="0.2">
      <c r="A531" t="s">
        <v>227</v>
      </c>
      <c r="D531" t="s">
        <v>229</v>
      </c>
    </row>
    <row r="532" spans="1:4" x14ac:dyDescent="0.2">
      <c r="D532" t="s">
        <v>230</v>
      </c>
    </row>
    <row r="534" spans="1:4" ht="15" x14ac:dyDescent="0.25">
      <c r="D534" s="1" t="s">
        <v>42</v>
      </c>
    </row>
    <row r="535" spans="1:4" x14ac:dyDescent="0.2">
      <c r="D535" t="s">
        <v>231</v>
      </c>
    </row>
    <row r="536" spans="1:4" x14ac:dyDescent="0.2">
      <c r="D536" t="s">
        <v>232</v>
      </c>
    </row>
    <row r="538" spans="1:4" x14ac:dyDescent="0.2">
      <c r="A538" t="s">
        <v>72</v>
      </c>
      <c r="D538" t="s">
        <v>233</v>
      </c>
    </row>
    <row r="539" spans="1:4" x14ac:dyDescent="0.2">
      <c r="A539" t="s">
        <v>200</v>
      </c>
      <c r="D539" t="s">
        <v>234</v>
      </c>
    </row>
    <row r="540" spans="1:4" x14ac:dyDescent="0.2">
      <c r="D540" t="s">
        <v>235</v>
      </c>
    </row>
    <row r="542" spans="1:4" ht="15" x14ac:dyDescent="0.25">
      <c r="D542" s="1" t="s">
        <v>42</v>
      </c>
    </row>
    <row r="543" spans="1:4" x14ac:dyDescent="0.2">
      <c r="D543" t="s">
        <v>181</v>
      </c>
    </row>
    <row r="545" spans="1:4" x14ac:dyDescent="0.2">
      <c r="A545" t="s">
        <v>72</v>
      </c>
      <c r="D545" t="s">
        <v>237</v>
      </c>
    </row>
    <row r="546" spans="1:4" x14ac:dyDescent="0.2">
      <c r="A546" t="s">
        <v>236</v>
      </c>
      <c r="D546" t="s">
        <v>238</v>
      </c>
    </row>
    <row r="548" spans="1:4" ht="15" x14ac:dyDescent="0.25">
      <c r="D548" s="1" t="s">
        <v>42</v>
      </c>
    </row>
    <row r="549" spans="1:4" x14ac:dyDescent="0.2">
      <c r="D549" t="s">
        <v>181</v>
      </c>
    </row>
    <row r="551" spans="1:4" x14ac:dyDescent="0.2">
      <c r="A551" t="s">
        <v>73</v>
      </c>
      <c r="D551" t="s">
        <v>240</v>
      </c>
    </row>
    <row r="552" spans="1:4" x14ac:dyDescent="0.2">
      <c r="A552" t="s">
        <v>239</v>
      </c>
      <c r="D552" t="s">
        <v>241</v>
      </c>
    </row>
    <row r="553" spans="1:4" x14ac:dyDescent="0.2">
      <c r="D553" t="s">
        <v>242</v>
      </c>
    </row>
    <row r="555" spans="1:4" ht="15" x14ac:dyDescent="0.25">
      <c r="D555" s="1" t="s">
        <v>42</v>
      </c>
    </row>
    <row r="556" spans="1:4" x14ac:dyDescent="0.2">
      <c r="D556" s="4" t="s">
        <v>43</v>
      </c>
    </row>
    <row r="557" spans="1:4" x14ac:dyDescent="0.2">
      <c r="D557" s="4" t="s">
        <v>44</v>
      </c>
    </row>
    <row r="558" spans="1:4" x14ac:dyDescent="0.2">
      <c r="D558" s="4" t="s">
        <v>122</v>
      </c>
    </row>
    <row r="559" spans="1:4" x14ac:dyDescent="0.2">
      <c r="D559" s="4" t="s">
        <v>60</v>
      </c>
    </row>
    <row r="560" spans="1:4" x14ac:dyDescent="0.2">
      <c r="D560" s="4" t="s">
        <v>243</v>
      </c>
    </row>
    <row r="562" spans="1:4" x14ac:dyDescent="0.2">
      <c r="A562" t="s">
        <v>73</v>
      </c>
      <c r="D562" s="4" t="s">
        <v>245</v>
      </c>
    </row>
    <row r="563" spans="1:4" x14ac:dyDescent="0.2">
      <c r="A563" t="s">
        <v>244</v>
      </c>
      <c r="D563" s="4" t="s">
        <v>246</v>
      </c>
    </row>
    <row r="565" spans="1:4" ht="15" x14ac:dyDescent="0.25">
      <c r="D565" s="5" t="s">
        <v>42</v>
      </c>
    </row>
    <row r="566" spans="1:4" x14ac:dyDescent="0.2">
      <c r="D566" s="4" t="s">
        <v>43</v>
      </c>
    </row>
    <row r="567" spans="1:4" x14ac:dyDescent="0.2">
      <c r="D567" s="4" t="s">
        <v>44</v>
      </c>
    </row>
    <row r="568" spans="1:4" x14ac:dyDescent="0.2">
      <c r="D568" s="4" t="s">
        <v>122</v>
      </c>
    </row>
    <row r="569" spans="1:4" x14ac:dyDescent="0.2">
      <c r="D569" s="4" t="s">
        <v>60</v>
      </c>
    </row>
    <row r="570" spans="1:4" x14ac:dyDescent="0.2">
      <c r="D570" s="4" t="s">
        <v>247</v>
      </c>
    </row>
    <row r="571" spans="1:4" x14ac:dyDescent="0.2">
      <c r="D571" s="4"/>
    </row>
    <row r="572" spans="1:4" x14ac:dyDescent="0.2">
      <c r="A572" t="s">
        <v>73</v>
      </c>
      <c r="D572" s="4" t="s">
        <v>248</v>
      </c>
    </row>
    <row r="573" spans="1:4" x14ac:dyDescent="0.2">
      <c r="A573" t="s">
        <v>244</v>
      </c>
      <c r="D573" s="4" t="s">
        <v>249</v>
      </c>
    </row>
    <row r="575" spans="1:4" ht="15" x14ac:dyDescent="0.25">
      <c r="D575" s="5" t="s">
        <v>42</v>
      </c>
    </row>
    <row r="576" spans="1:4" x14ac:dyDescent="0.2">
      <c r="D576" s="4" t="s">
        <v>43</v>
      </c>
    </row>
    <row r="577" spans="1:4" x14ac:dyDescent="0.2">
      <c r="D577" s="4" t="s">
        <v>44</v>
      </c>
    </row>
    <row r="578" spans="1:4" x14ac:dyDescent="0.2">
      <c r="D578" s="4" t="s">
        <v>122</v>
      </c>
    </row>
    <row r="579" spans="1:4" x14ac:dyDescent="0.2">
      <c r="D579" s="4" t="s">
        <v>60</v>
      </c>
    </row>
    <row r="580" spans="1:4" x14ac:dyDescent="0.2">
      <c r="D580" s="4" t="s">
        <v>250</v>
      </c>
    </row>
    <row r="581" spans="1:4" x14ac:dyDescent="0.2">
      <c r="D581" s="4"/>
    </row>
    <row r="583" spans="1:4" x14ac:dyDescent="0.2">
      <c r="A583" t="s">
        <v>73</v>
      </c>
      <c r="D583" s="4" t="s">
        <v>252</v>
      </c>
    </row>
    <row r="584" spans="1:4" x14ac:dyDescent="0.2">
      <c r="A584" t="s">
        <v>251</v>
      </c>
      <c r="D584" s="4" t="s">
        <v>253</v>
      </c>
    </row>
    <row r="586" spans="1:4" ht="15" x14ac:dyDescent="0.25">
      <c r="D586" s="5" t="s">
        <v>42</v>
      </c>
    </row>
    <row r="587" spans="1:4" x14ac:dyDescent="0.2">
      <c r="D587" s="4" t="s">
        <v>43</v>
      </c>
    </row>
    <row r="588" spans="1:4" x14ac:dyDescent="0.2">
      <c r="D588" s="4" t="s">
        <v>44</v>
      </c>
    </row>
    <row r="589" spans="1:4" x14ac:dyDescent="0.2">
      <c r="D589" s="4" t="s">
        <v>122</v>
      </c>
    </row>
    <row r="590" spans="1:4" x14ac:dyDescent="0.2">
      <c r="D590" s="4" t="s">
        <v>60</v>
      </c>
    </row>
    <row r="591" spans="1:4" x14ac:dyDescent="0.2">
      <c r="D591" s="4"/>
    </row>
    <row r="592" spans="1:4" x14ac:dyDescent="0.2">
      <c r="A592" t="s">
        <v>75</v>
      </c>
      <c r="D592" s="4" t="s">
        <v>255</v>
      </c>
    </row>
    <row r="593" spans="1:4" x14ac:dyDescent="0.2">
      <c r="A593" t="s">
        <v>254</v>
      </c>
      <c r="D593" s="4" t="s">
        <v>256</v>
      </c>
    </row>
    <row r="595" spans="1:4" ht="15" x14ac:dyDescent="0.25">
      <c r="D595" s="5" t="s">
        <v>42</v>
      </c>
    </row>
    <row r="596" spans="1:4" x14ac:dyDescent="0.2">
      <c r="D596" s="4" t="s">
        <v>43</v>
      </c>
    </row>
    <row r="597" spans="1:4" x14ac:dyDescent="0.2">
      <c r="D597" s="4" t="s">
        <v>44</v>
      </c>
    </row>
    <row r="598" spans="1:4" x14ac:dyDescent="0.2">
      <c r="D598" s="4" t="s">
        <v>122</v>
      </c>
    </row>
    <row r="599" spans="1:4" x14ac:dyDescent="0.2">
      <c r="D599" s="4" t="s">
        <v>60</v>
      </c>
    </row>
    <row r="600" spans="1:4" x14ac:dyDescent="0.2">
      <c r="D600" s="4" t="s">
        <v>257</v>
      </c>
    </row>
    <row r="602" spans="1:4" x14ac:dyDescent="0.2">
      <c r="A602" t="s">
        <v>75</v>
      </c>
      <c r="D602" s="4" t="s">
        <v>259</v>
      </c>
    </row>
    <row r="603" spans="1:4" x14ac:dyDescent="0.2">
      <c r="A603" t="s">
        <v>258</v>
      </c>
      <c r="D603" s="4" t="s">
        <v>260</v>
      </c>
    </row>
    <row r="605" spans="1:4" ht="15" x14ac:dyDescent="0.25">
      <c r="D605" s="5" t="s">
        <v>42</v>
      </c>
    </row>
    <row r="606" spans="1:4" x14ac:dyDescent="0.2">
      <c r="D606" s="4" t="s">
        <v>43</v>
      </c>
    </row>
    <row r="607" spans="1:4" x14ac:dyDescent="0.2">
      <c r="D607" s="4" t="s">
        <v>44</v>
      </c>
    </row>
    <row r="608" spans="1:4" x14ac:dyDescent="0.2">
      <c r="D608" s="4" t="s">
        <v>122</v>
      </c>
    </row>
    <row r="609" spans="1:4" x14ac:dyDescent="0.2">
      <c r="D609" s="4" t="s">
        <v>60</v>
      </c>
    </row>
    <row r="610" spans="1:4" x14ac:dyDescent="0.2">
      <c r="D610" s="4" t="s">
        <v>261</v>
      </c>
    </row>
    <row r="612" spans="1:4" x14ac:dyDescent="0.2">
      <c r="A612" t="s">
        <v>75</v>
      </c>
      <c r="D612" s="4" t="s">
        <v>263</v>
      </c>
    </row>
    <row r="613" spans="1:4" x14ac:dyDescent="0.2">
      <c r="A613" t="s">
        <v>262</v>
      </c>
      <c r="D613" s="4" t="s">
        <v>264</v>
      </c>
    </row>
    <row r="614" spans="1:4" x14ac:dyDescent="0.2">
      <c r="D614" s="4" t="s">
        <v>265</v>
      </c>
    </row>
    <row r="616" spans="1:4" ht="15" x14ac:dyDescent="0.25">
      <c r="D616" s="5" t="s">
        <v>42</v>
      </c>
    </row>
    <row r="617" spans="1:4" x14ac:dyDescent="0.2">
      <c r="D617" s="4" t="s">
        <v>43</v>
      </c>
    </row>
    <row r="618" spans="1:4" x14ac:dyDescent="0.2">
      <c r="D618" s="4" t="s">
        <v>44</v>
      </c>
    </row>
    <row r="619" spans="1:4" x14ac:dyDescent="0.2">
      <c r="D619" s="4" t="s">
        <v>122</v>
      </c>
    </row>
    <row r="620" spans="1:4" x14ac:dyDescent="0.2">
      <c r="D620" s="4" t="s">
        <v>60</v>
      </c>
    </row>
    <row r="621" spans="1:4" x14ac:dyDescent="0.2">
      <c r="D621" s="4" t="s">
        <v>266</v>
      </c>
    </row>
    <row r="623" spans="1:4" x14ac:dyDescent="0.2">
      <c r="A623" t="s">
        <v>75</v>
      </c>
      <c r="D623" s="4" t="s">
        <v>268</v>
      </c>
    </row>
    <row r="624" spans="1:4" x14ac:dyDescent="0.2">
      <c r="A624" t="s">
        <v>267</v>
      </c>
      <c r="D624" s="4" t="s">
        <v>269</v>
      </c>
    </row>
    <row r="626" spans="1:4" ht="15" x14ac:dyDescent="0.25">
      <c r="D626" s="5" t="s">
        <v>42</v>
      </c>
    </row>
    <row r="627" spans="1:4" x14ac:dyDescent="0.2">
      <c r="D627" s="4" t="s">
        <v>43</v>
      </c>
    </row>
    <row r="628" spans="1:4" x14ac:dyDescent="0.2">
      <c r="D628" s="4" t="s">
        <v>44</v>
      </c>
    </row>
    <row r="629" spans="1:4" x14ac:dyDescent="0.2">
      <c r="D629" s="4" t="s">
        <v>122</v>
      </c>
    </row>
    <row r="630" spans="1:4" x14ac:dyDescent="0.2">
      <c r="D630" s="4" t="s">
        <v>60</v>
      </c>
    </row>
    <row r="631" spans="1:4" x14ac:dyDescent="0.2">
      <c r="D631" s="4"/>
    </row>
    <row r="632" spans="1:4" x14ac:dyDescent="0.2">
      <c r="D632" s="4"/>
    </row>
    <row r="633" spans="1:4" x14ac:dyDescent="0.2">
      <c r="D633" s="4"/>
    </row>
    <row r="634" spans="1:4" x14ac:dyDescent="0.2">
      <c r="D634" s="4"/>
    </row>
    <row r="636" spans="1:4" x14ac:dyDescent="0.2">
      <c r="A636" t="s">
        <v>75</v>
      </c>
      <c r="D636" s="4" t="s">
        <v>270</v>
      </c>
    </row>
    <row r="637" spans="1:4" x14ac:dyDescent="0.2">
      <c r="A637" t="s">
        <v>272</v>
      </c>
      <c r="D637" s="4" t="s">
        <v>271</v>
      </c>
    </row>
    <row r="639" spans="1:4" ht="15" x14ac:dyDescent="0.25">
      <c r="D639" s="5" t="s">
        <v>42</v>
      </c>
    </row>
    <row r="640" spans="1:4" x14ac:dyDescent="0.2">
      <c r="D640" s="4" t="s">
        <v>43</v>
      </c>
    </row>
    <row r="641" spans="1:4" x14ac:dyDescent="0.2">
      <c r="D641" s="4" t="s">
        <v>44</v>
      </c>
    </row>
    <row r="642" spans="1:4" x14ac:dyDescent="0.2">
      <c r="D642" s="4" t="s">
        <v>122</v>
      </c>
    </row>
    <row r="643" spans="1:4" x14ac:dyDescent="0.2">
      <c r="D643" s="4" t="s">
        <v>60</v>
      </c>
    </row>
    <row r="645" spans="1:4" x14ac:dyDescent="0.2">
      <c r="A645" t="s">
        <v>75</v>
      </c>
      <c r="D645" s="4" t="s">
        <v>274</v>
      </c>
    </row>
    <row r="646" spans="1:4" x14ac:dyDescent="0.2">
      <c r="A646" t="s">
        <v>273</v>
      </c>
      <c r="D646" s="4" t="s">
        <v>275</v>
      </c>
    </row>
    <row r="648" spans="1:4" ht="15" x14ac:dyDescent="0.25">
      <c r="D648" s="5" t="s">
        <v>42</v>
      </c>
    </row>
    <row r="649" spans="1:4" x14ac:dyDescent="0.2">
      <c r="D649" s="4" t="s">
        <v>43</v>
      </c>
    </row>
    <row r="650" spans="1:4" x14ac:dyDescent="0.2">
      <c r="D650" s="4" t="s">
        <v>44</v>
      </c>
    </row>
    <row r="651" spans="1:4" x14ac:dyDescent="0.2">
      <c r="D651" s="4" t="s">
        <v>122</v>
      </c>
    </row>
    <row r="652" spans="1:4" x14ac:dyDescent="0.2">
      <c r="D652" s="4" t="s">
        <v>60</v>
      </c>
    </row>
    <row r="654" spans="1:4" x14ac:dyDescent="0.2">
      <c r="A654" t="s">
        <v>75</v>
      </c>
      <c r="D654" s="4" t="s">
        <v>277</v>
      </c>
    </row>
    <row r="655" spans="1:4" x14ac:dyDescent="0.2">
      <c r="A655" t="s">
        <v>276</v>
      </c>
      <c r="D655" s="4" t="s">
        <v>278</v>
      </c>
    </row>
    <row r="657" spans="1:4" ht="15" x14ac:dyDescent="0.25">
      <c r="D657" s="5" t="s">
        <v>42</v>
      </c>
    </row>
    <row r="658" spans="1:4" x14ac:dyDescent="0.2">
      <c r="D658" s="4" t="s">
        <v>43</v>
      </c>
    </row>
    <row r="659" spans="1:4" x14ac:dyDescent="0.2">
      <c r="D659" s="4" t="s">
        <v>44</v>
      </c>
    </row>
    <row r="660" spans="1:4" x14ac:dyDescent="0.2">
      <c r="D660" s="4" t="s">
        <v>122</v>
      </c>
    </row>
    <row r="661" spans="1:4" x14ac:dyDescent="0.2">
      <c r="D661" s="4" t="s">
        <v>60</v>
      </c>
    </row>
    <row r="663" spans="1:4" x14ac:dyDescent="0.2">
      <c r="A663" t="s">
        <v>75</v>
      </c>
      <c r="D663" s="4" t="s">
        <v>280</v>
      </c>
    </row>
    <row r="664" spans="1:4" x14ac:dyDescent="0.2">
      <c r="A664" t="s">
        <v>279</v>
      </c>
      <c r="D664" s="4" t="s">
        <v>281</v>
      </c>
    </row>
    <row r="666" spans="1:4" ht="15" x14ac:dyDescent="0.25">
      <c r="D666" s="5" t="s">
        <v>42</v>
      </c>
    </row>
    <row r="667" spans="1:4" x14ac:dyDescent="0.2">
      <c r="D667" s="4" t="s">
        <v>43</v>
      </c>
    </row>
    <row r="668" spans="1:4" x14ac:dyDescent="0.2">
      <c r="D668" s="4" t="s">
        <v>44</v>
      </c>
    </row>
    <row r="669" spans="1:4" x14ac:dyDescent="0.2">
      <c r="D669" s="4" t="s">
        <v>122</v>
      </c>
    </row>
    <row r="670" spans="1:4" x14ac:dyDescent="0.2">
      <c r="D670" s="4" t="s">
        <v>60</v>
      </c>
    </row>
    <row r="672" spans="1:4" x14ac:dyDescent="0.2">
      <c r="A672" t="s">
        <v>75</v>
      </c>
      <c r="D672" s="4" t="s">
        <v>283</v>
      </c>
    </row>
    <row r="673" spans="1:4" x14ac:dyDescent="0.2">
      <c r="A673" t="s">
        <v>282</v>
      </c>
      <c r="D673" s="4" t="s">
        <v>284</v>
      </c>
    </row>
    <row r="675" spans="1:4" ht="15" x14ac:dyDescent="0.25">
      <c r="D675" s="5" t="s">
        <v>42</v>
      </c>
    </row>
    <row r="676" spans="1:4" x14ac:dyDescent="0.2">
      <c r="D676" s="4" t="s">
        <v>43</v>
      </c>
    </row>
    <row r="677" spans="1:4" x14ac:dyDescent="0.2">
      <c r="D677" s="4" t="s">
        <v>44</v>
      </c>
    </row>
    <row r="678" spans="1:4" x14ac:dyDescent="0.2">
      <c r="D678" s="4" t="s">
        <v>122</v>
      </c>
    </row>
    <row r="679" spans="1:4" x14ac:dyDescent="0.2">
      <c r="D679" s="4" t="s">
        <v>60</v>
      </c>
    </row>
    <row r="681" spans="1:4" x14ac:dyDescent="0.2">
      <c r="A681" t="s">
        <v>285</v>
      </c>
      <c r="D681" s="4" t="s">
        <v>287</v>
      </c>
    </row>
    <row r="682" spans="1:4" x14ac:dyDescent="0.2">
      <c r="A682" t="s">
        <v>286</v>
      </c>
      <c r="D682" s="4" t="s">
        <v>117</v>
      </c>
    </row>
    <row r="684" spans="1:4" ht="15" x14ac:dyDescent="0.25">
      <c r="D684" s="5" t="s">
        <v>42</v>
      </c>
    </row>
    <row r="685" spans="1:4" x14ac:dyDescent="0.2">
      <c r="D685" t="s">
        <v>118</v>
      </c>
    </row>
    <row r="689" spans="1:4" x14ac:dyDescent="0.2">
      <c r="A689" t="s">
        <v>80</v>
      </c>
      <c r="D689" t="s">
        <v>288</v>
      </c>
    </row>
    <row r="690" spans="1:4" x14ac:dyDescent="0.2">
      <c r="D690" t="s">
        <v>289</v>
      </c>
    </row>
    <row r="692" spans="1:4" ht="15" x14ac:dyDescent="0.25">
      <c r="D692" s="1" t="s">
        <v>42</v>
      </c>
    </row>
    <row r="693" spans="1:4" x14ac:dyDescent="0.2">
      <c r="D693" t="s">
        <v>290</v>
      </c>
    </row>
    <row r="695" spans="1:4" x14ac:dyDescent="0.2">
      <c r="A695" t="s">
        <v>291</v>
      </c>
      <c r="D695" t="s">
        <v>293</v>
      </c>
    </row>
    <row r="696" spans="1:4" x14ac:dyDescent="0.2">
      <c r="A696" t="s">
        <v>292</v>
      </c>
      <c r="D696" t="s">
        <v>294</v>
      </c>
    </row>
    <row r="698" spans="1:4" ht="15" x14ac:dyDescent="0.25">
      <c r="D698" s="1" t="s">
        <v>42</v>
      </c>
    </row>
    <row r="699" spans="1:4" x14ac:dyDescent="0.2">
      <c r="D699" t="s">
        <v>189</v>
      </c>
    </row>
    <row r="700" spans="1:4" x14ac:dyDescent="0.2">
      <c r="D700" t="s">
        <v>190</v>
      </c>
    </row>
    <row r="702" spans="1:4" x14ac:dyDescent="0.2">
      <c r="A702" t="s">
        <v>295</v>
      </c>
      <c r="D702" t="s">
        <v>296</v>
      </c>
    </row>
    <row r="703" spans="1:4" x14ac:dyDescent="0.2">
      <c r="A703" t="s">
        <v>301</v>
      </c>
      <c r="D703" t="s">
        <v>297</v>
      </c>
    </row>
    <row r="705" spans="1:4" ht="15" x14ac:dyDescent="0.25">
      <c r="D705" s="1" t="s">
        <v>42</v>
      </c>
    </row>
    <row r="706" spans="1:4" x14ac:dyDescent="0.2">
      <c r="D706" t="s">
        <v>298</v>
      </c>
    </row>
    <row r="707" spans="1:4" x14ac:dyDescent="0.2">
      <c r="D707" t="s">
        <v>299</v>
      </c>
    </row>
    <row r="708" spans="1:4" x14ac:dyDescent="0.2">
      <c r="D708" t="s">
        <v>300</v>
      </c>
    </row>
    <row r="710" spans="1:4" x14ac:dyDescent="0.2">
      <c r="A710" t="s">
        <v>85</v>
      </c>
      <c r="C710" t="s">
        <v>302</v>
      </c>
      <c r="D710" t="s">
        <v>305</v>
      </c>
    </row>
    <row r="711" spans="1:4" x14ac:dyDescent="0.2">
      <c r="A711" t="s">
        <v>304</v>
      </c>
      <c r="C711" t="s">
        <v>303</v>
      </c>
      <c r="D711" t="s">
        <v>306</v>
      </c>
    </row>
    <row r="712" spans="1:4" x14ac:dyDescent="0.2">
      <c r="D712" t="s">
        <v>307</v>
      </c>
    </row>
    <row r="714" spans="1:4" ht="15" x14ac:dyDescent="0.25">
      <c r="D714" s="1" t="s">
        <v>42</v>
      </c>
    </row>
    <row r="715" spans="1:4" x14ac:dyDescent="0.2">
      <c r="D715" t="s">
        <v>198</v>
      </c>
    </row>
    <row r="716" spans="1:4" x14ac:dyDescent="0.2">
      <c r="D716" t="s">
        <v>199</v>
      </c>
    </row>
    <row r="718" spans="1:4" x14ac:dyDescent="0.2">
      <c r="A718" t="s">
        <v>89</v>
      </c>
      <c r="D718" t="s">
        <v>309</v>
      </c>
    </row>
    <row r="719" spans="1:4" x14ac:dyDescent="0.2">
      <c r="A719" t="s">
        <v>308</v>
      </c>
      <c r="D719" t="s">
        <v>117</v>
      </c>
    </row>
    <row r="721" spans="1:4" ht="15" x14ac:dyDescent="0.25">
      <c r="D721" s="1" t="s">
        <v>42</v>
      </c>
    </row>
    <row r="722" spans="1:4" x14ac:dyDescent="0.2">
      <c r="D722" t="s">
        <v>118</v>
      </c>
    </row>
    <row r="724" spans="1:4" x14ac:dyDescent="0.2">
      <c r="A724" t="s">
        <v>90</v>
      </c>
      <c r="D724" t="s">
        <v>312</v>
      </c>
    </row>
    <row r="725" spans="1:4" x14ac:dyDescent="0.2">
      <c r="A725" t="s">
        <v>310</v>
      </c>
      <c r="D725" t="s">
        <v>313</v>
      </c>
    </row>
    <row r="727" spans="1:4" ht="15" x14ac:dyDescent="0.25">
      <c r="D727" s="5" t="s">
        <v>42</v>
      </c>
    </row>
    <row r="728" spans="1:4" x14ac:dyDescent="0.2">
      <c r="D728" s="4" t="s">
        <v>43</v>
      </c>
    </row>
    <row r="729" spans="1:4" x14ac:dyDescent="0.2">
      <c r="D729" s="4" t="s">
        <v>44</v>
      </c>
    </row>
    <row r="730" spans="1:4" x14ac:dyDescent="0.2">
      <c r="D730" s="4" t="s">
        <v>311</v>
      </c>
    </row>
    <row r="731" spans="1:4" x14ac:dyDescent="0.2">
      <c r="D731" s="4" t="s">
        <v>60</v>
      </c>
    </row>
    <row r="733" spans="1:4" x14ac:dyDescent="0.2">
      <c r="A733" t="s">
        <v>95</v>
      </c>
      <c r="D733" s="4" t="s">
        <v>318</v>
      </c>
    </row>
    <row r="734" spans="1:4" x14ac:dyDescent="0.2">
      <c r="A734" t="s">
        <v>317</v>
      </c>
      <c r="D734" s="4" t="s">
        <v>319</v>
      </c>
    </row>
    <row r="735" spans="1:4" x14ac:dyDescent="0.2">
      <c r="D735" s="4" t="s">
        <v>320</v>
      </c>
    </row>
    <row r="737" spans="1:4" ht="15" x14ac:dyDescent="0.25">
      <c r="D737" s="5" t="s">
        <v>42</v>
      </c>
    </row>
    <row r="738" spans="1:4" x14ac:dyDescent="0.2">
      <c r="D738" t="s">
        <v>298</v>
      </c>
    </row>
    <row r="739" spans="1:4" x14ac:dyDescent="0.2">
      <c r="D739" t="s">
        <v>299</v>
      </c>
    </row>
    <row r="740" spans="1:4" x14ac:dyDescent="0.2">
      <c r="D740" t="s">
        <v>321</v>
      </c>
    </row>
    <row r="742" spans="1:4" x14ac:dyDescent="0.2">
      <c r="A742" t="s">
        <v>322</v>
      </c>
      <c r="D742" t="s">
        <v>326</v>
      </c>
    </row>
    <row r="743" spans="1:4" x14ac:dyDescent="0.2">
      <c r="A743" t="s">
        <v>325</v>
      </c>
      <c r="D743" t="s">
        <v>327</v>
      </c>
    </row>
    <row r="745" spans="1:4" ht="15" x14ac:dyDescent="0.25">
      <c r="D745" s="5" t="s">
        <v>42</v>
      </c>
    </row>
    <row r="746" spans="1:4" x14ac:dyDescent="0.2">
      <c r="D746" s="4" t="s">
        <v>43</v>
      </c>
    </row>
    <row r="747" spans="1:4" x14ac:dyDescent="0.2">
      <c r="D747" s="4" t="s">
        <v>44</v>
      </c>
    </row>
    <row r="748" spans="1:4" x14ac:dyDescent="0.2">
      <c r="D748" s="4" t="s">
        <v>61</v>
      </c>
    </row>
    <row r="749" spans="1:4" x14ac:dyDescent="0.2">
      <c r="D749" s="4" t="s">
        <v>60</v>
      </c>
    </row>
    <row r="751" spans="1:4" x14ac:dyDescent="0.2">
      <c r="A751" t="s">
        <v>102</v>
      </c>
      <c r="D751" s="4" t="s">
        <v>329</v>
      </c>
    </row>
    <row r="752" spans="1:4" x14ac:dyDescent="0.2">
      <c r="A752" t="s">
        <v>328</v>
      </c>
      <c r="D752" s="4" t="s">
        <v>330</v>
      </c>
    </row>
    <row r="754" spans="1:4" ht="15" x14ac:dyDescent="0.25">
      <c r="D754" s="5" t="s">
        <v>42</v>
      </c>
    </row>
    <row r="755" spans="1:4" x14ac:dyDescent="0.2">
      <c r="D755" s="4" t="s">
        <v>43</v>
      </c>
    </row>
    <row r="756" spans="1:4" x14ac:dyDescent="0.2">
      <c r="D756" s="4" t="s">
        <v>44</v>
      </c>
    </row>
    <row r="757" spans="1:4" x14ac:dyDescent="0.2">
      <c r="D757" s="4" t="s">
        <v>122</v>
      </c>
    </row>
    <row r="758" spans="1:4" x14ac:dyDescent="0.2">
      <c r="D758" s="4" t="s">
        <v>60</v>
      </c>
    </row>
    <row r="760" spans="1:4" x14ac:dyDescent="0.2">
      <c r="A760" t="s">
        <v>102</v>
      </c>
      <c r="D760" s="4" t="s">
        <v>332</v>
      </c>
    </row>
    <row r="761" spans="1:4" x14ac:dyDescent="0.2">
      <c r="A761" t="s">
        <v>331</v>
      </c>
      <c r="D761" s="4" t="s">
        <v>333</v>
      </c>
    </row>
    <row r="763" spans="1:4" ht="15" x14ac:dyDescent="0.25">
      <c r="D763" s="5" t="s">
        <v>42</v>
      </c>
    </row>
    <row r="764" spans="1:4" x14ac:dyDescent="0.2">
      <c r="D764" s="4" t="s">
        <v>43</v>
      </c>
    </row>
    <row r="765" spans="1:4" x14ac:dyDescent="0.2">
      <c r="D765" s="4" t="s">
        <v>44</v>
      </c>
    </row>
    <row r="766" spans="1:4" x14ac:dyDescent="0.2">
      <c r="D766" s="4" t="s">
        <v>122</v>
      </c>
    </row>
    <row r="767" spans="1:4" x14ac:dyDescent="0.2">
      <c r="D767" s="4" t="s">
        <v>60</v>
      </c>
    </row>
    <row r="769" spans="1:4" x14ac:dyDescent="0.2">
      <c r="A769" t="s">
        <v>102</v>
      </c>
      <c r="D769" s="4" t="s">
        <v>335</v>
      </c>
    </row>
    <row r="770" spans="1:4" x14ac:dyDescent="0.2">
      <c r="A770" t="s">
        <v>334</v>
      </c>
      <c r="D770" s="4" t="s">
        <v>336</v>
      </c>
    </row>
    <row r="772" spans="1:4" ht="15" x14ac:dyDescent="0.25">
      <c r="D772" s="5" t="s">
        <v>42</v>
      </c>
    </row>
    <row r="773" spans="1:4" x14ac:dyDescent="0.2">
      <c r="D773" t="s">
        <v>189</v>
      </c>
    </row>
    <row r="774" spans="1:4" x14ac:dyDescent="0.2">
      <c r="D774" t="s">
        <v>190</v>
      </c>
    </row>
    <row r="776" spans="1:4" x14ac:dyDescent="0.2">
      <c r="A776" t="s">
        <v>102</v>
      </c>
      <c r="D776" t="s">
        <v>338</v>
      </c>
    </row>
    <row r="777" spans="1:4" x14ac:dyDescent="0.2">
      <c r="A777" t="s">
        <v>337</v>
      </c>
      <c r="D777" t="s">
        <v>339</v>
      </c>
    </row>
    <row r="779" spans="1:4" ht="15" x14ac:dyDescent="0.25">
      <c r="D779" s="1" t="s">
        <v>42</v>
      </c>
    </row>
    <row r="780" spans="1:4" x14ac:dyDescent="0.2">
      <c r="D780" t="s">
        <v>181</v>
      </c>
    </row>
    <row r="782" spans="1:4" x14ac:dyDescent="0.2">
      <c r="A782" t="s">
        <v>102</v>
      </c>
      <c r="D782" t="s">
        <v>341</v>
      </c>
    </row>
    <row r="783" spans="1:4" x14ac:dyDescent="0.2">
      <c r="A783" t="s">
        <v>340</v>
      </c>
      <c r="D783" t="s">
        <v>342</v>
      </c>
    </row>
    <row r="785" spans="1:4" ht="15" x14ac:dyDescent="0.25">
      <c r="D785" s="1" t="s">
        <v>42</v>
      </c>
    </row>
    <row r="786" spans="1:4" x14ac:dyDescent="0.2">
      <c r="D786" t="s">
        <v>181</v>
      </c>
    </row>
    <row r="788" spans="1:4" x14ac:dyDescent="0.2">
      <c r="A788" t="s">
        <v>102</v>
      </c>
      <c r="D788" t="s">
        <v>341</v>
      </c>
    </row>
    <row r="789" spans="1:4" x14ac:dyDescent="0.2">
      <c r="A789" t="s">
        <v>343</v>
      </c>
      <c r="D789" t="s">
        <v>344</v>
      </c>
    </row>
    <row r="791" spans="1:4" ht="15" x14ac:dyDescent="0.25">
      <c r="D791" s="1" t="s">
        <v>42</v>
      </c>
    </row>
    <row r="792" spans="1:4" x14ac:dyDescent="0.2">
      <c r="D792" t="s">
        <v>181</v>
      </c>
    </row>
    <row r="795" spans="1:4" x14ac:dyDescent="0.2">
      <c r="A795" t="s">
        <v>102</v>
      </c>
      <c r="D795" t="s">
        <v>346</v>
      </c>
    </row>
    <row r="796" spans="1:4" x14ac:dyDescent="0.2">
      <c r="A796" t="s">
        <v>345</v>
      </c>
      <c r="D796" t="s">
        <v>347</v>
      </c>
    </row>
    <row r="798" spans="1:4" ht="15" x14ac:dyDescent="0.25">
      <c r="D798" s="1" t="s">
        <v>42</v>
      </c>
    </row>
    <row r="799" spans="1:4" x14ac:dyDescent="0.2">
      <c r="D799" t="s">
        <v>181</v>
      </c>
    </row>
    <row r="801" spans="1:4" x14ac:dyDescent="0.2">
      <c r="A801" t="s">
        <v>102</v>
      </c>
      <c r="D801" t="s">
        <v>350</v>
      </c>
    </row>
    <row r="802" spans="1:4" x14ac:dyDescent="0.2">
      <c r="A802" t="s">
        <v>349</v>
      </c>
      <c r="D802" t="s">
        <v>351</v>
      </c>
    </row>
    <row r="804" spans="1:4" ht="15" x14ac:dyDescent="0.25">
      <c r="D804" s="1" t="s">
        <v>42</v>
      </c>
    </row>
    <row r="805" spans="1:4" x14ac:dyDescent="0.2">
      <c r="D805" t="s">
        <v>352</v>
      </c>
    </row>
    <row r="806" spans="1:4" x14ac:dyDescent="0.2">
      <c r="D806" t="s">
        <v>353</v>
      </c>
    </row>
    <row r="808" spans="1:4" x14ac:dyDescent="0.2">
      <c r="A808" t="s">
        <v>102</v>
      </c>
      <c r="D808" t="s">
        <v>354</v>
      </c>
    </row>
    <row r="809" spans="1:4" x14ac:dyDescent="0.2">
      <c r="A809" t="s">
        <v>348</v>
      </c>
      <c r="D809" t="s">
        <v>355</v>
      </c>
    </row>
    <row r="811" spans="1:4" ht="15" x14ac:dyDescent="0.25">
      <c r="D811" s="1" t="s">
        <v>42</v>
      </c>
    </row>
    <row r="812" spans="1:4" x14ac:dyDescent="0.2">
      <c r="D812" t="s">
        <v>352</v>
      </c>
    </row>
    <row r="813" spans="1:4" x14ac:dyDescent="0.2">
      <c r="D813" t="s">
        <v>353</v>
      </c>
    </row>
    <row r="815" spans="1:4" x14ac:dyDescent="0.2">
      <c r="A815" t="s">
        <v>102</v>
      </c>
      <c r="D815" t="s">
        <v>366</v>
      </c>
    </row>
    <row r="816" spans="1:4" x14ac:dyDescent="0.2">
      <c r="A816" t="s">
        <v>365</v>
      </c>
      <c r="D816" t="s">
        <v>367</v>
      </c>
    </row>
    <row r="818" spans="1:4" ht="15" x14ac:dyDescent="0.25">
      <c r="D818" s="1" t="s">
        <v>42</v>
      </c>
    </row>
    <row r="819" spans="1:4" x14ac:dyDescent="0.2">
      <c r="D819" s="4" t="s">
        <v>43</v>
      </c>
    </row>
    <row r="820" spans="1:4" x14ac:dyDescent="0.2">
      <c r="D820" s="4" t="s">
        <v>44</v>
      </c>
    </row>
    <row r="821" spans="1:4" x14ac:dyDescent="0.2">
      <c r="D821" s="4" t="s">
        <v>122</v>
      </c>
    </row>
    <row r="822" spans="1:4" x14ac:dyDescent="0.2">
      <c r="D822" s="4" t="s">
        <v>60</v>
      </c>
    </row>
    <row r="823" spans="1:4" x14ac:dyDescent="0.2">
      <c r="D823" s="4" t="s">
        <v>368</v>
      </c>
    </row>
    <row r="824" spans="1:4" x14ac:dyDescent="0.2">
      <c r="D824" s="4"/>
    </row>
    <row r="825" spans="1:4" x14ac:dyDescent="0.2">
      <c r="A825" t="s">
        <v>102</v>
      </c>
      <c r="D825" s="4" t="s">
        <v>370</v>
      </c>
    </row>
    <row r="826" spans="1:4" x14ac:dyDescent="0.2">
      <c r="A826" t="s">
        <v>369</v>
      </c>
      <c r="D826" s="4" t="s">
        <v>371</v>
      </c>
    </row>
    <row r="827" spans="1:4" x14ac:dyDescent="0.2">
      <c r="D827" s="4"/>
    </row>
    <row r="828" spans="1:4" ht="15" x14ac:dyDescent="0.25">
      <c r="D828" s="5" t="s">
        <v>42</v>
      </c>
    </row>
    <row r="829" spans="1:4" x14ac:dyDescent="0.2">
      <c r="D829" t="s">
        <v>189</v>
      </c>
    </row>
    <row r="830" spans="1:4" x14ac:dyDescent="0.2">
      <c r="D830" t="s">
        <v>190</v>
      </c>
    </row>
    <row r="832" spans="1:4" x14ac:dyDescent="0.2">
      <c r="A832" t="s">
        <v>102</v>
      </c>
      <c r="D832" t="s">
        <v>373</v>
      </c>
    </row>
    <row r="833" spans="1:4" x14ac:dyDescent="0.2">
      <c r="A833" t="s">
        <v>372</v>
      </c>
      <c r="D833" t="s">
        <v>374</v>
      </c>
    </row>
    <row r="835" spans="1:4" ht="15" x14ac:dyDescent="0.25">
      <c r="D835" s="5" t="s">
        <v>42</v>
      </c>
    </row>
    <row r="836" spans="1:4" x14ac:dyDescent="0.2">
      <c r="D836" t="s">
        <v>189</v>
      </c>
    </row>
    <row r="837" spans="1:4" x14ac:dyDescent="0.2">
      <c r="D837" t="s">
        <v>190</v>
      </c>
    </row>
    <row r="839" spans="1:4" x14ac:dyDescent="0.2">
      <c r="A839" t="s">
        <v>102</v>
      </c>
      <c r="D839" t="s">
        <v>376</v>
      </c>
    </row>
    <row r="840" spans="1:4" x14ac:dyDescent="0.2">
      <c r="A840" t="s">
        <v>375</v>
      </c>
      <c r="D840" t="s">
        <v>377</v>
      </c>
    </row>
    <row r="842" spans="1:4" ht="15" x14ac:dyDescent="0.25">
      <c r="D842" s="1" t="s">
        <v>42</v>
      </c>
    </row>
    <row r="843" spans="1:4" x14ac:dyDescent="0.2">
      <c r="D843" t="s">
        <v>378</v>
      </c>
    </row>
    <row r="844" spans="1:4" x14ac:dyDescent="0.2">
      <c r="D844" t="s">
        <v>379</v>
      </c>
    </row>
    <row r="845" spans="1:4" x14ac:dyDescent="0.2">
      <c r="D845" t="s">
        <v>380</v>
      </c>
    </row>
    <row r="848" spans="1:4" x14ac:dyDescent="0.2">
      <c r="A848" t="s">
        <v>102</v>
      </c>
      <c r="D848" t="s">
        <v>382</v>
      </c>
    </row>
    <row r="849" spans="1:4" x14ac:dyDescent="0.2">
      <c r="A849" t="s">
        <v>381</v>
      </c>
      <c r="D849" t="s">
        <v>383</v>
      </c>
    </row>
    <row r="851" spans="1:4" ht="15" x14ac:dyDescent="0.25">
      <c r="D851" s="1" t="s">
        <v>42</v>
      </c>
    </row>
    <row r="852" spans="1:4" x14ac:dyDescent="0.2">
      <c r="D852" t="s">
        <v>181</v>
      </c>
    </row>
    <row r="854" spans="1:4" x14ac:dyDescent="0.2">
      <c r="A854" t="s">
        <v>102</v>
      </c>
      <c r="D854" t="s">
        <v>385</v>
      </c>
    </row>
    <row r="855" spans="1:4" x14ac:dyDescent="0.2">
      <c r="A855" t="s">
        <v>384</v>
      </c>
      <c r="D855" t="s">
        <v>344</v>
      </c>
    </row>
    <row r="857" spans="1:4" ht="15" x14ac:dyDescent="0.25">
      <c r="D857" s="1" t="s">
        <v>42</v>
      </c>
    </row>
    <row r="858" spans="1:4" x14ac:dyDescent="0.2">
      <c r="D858" t="s">
        <v>181</v>
      </c>
    </row>
    <row r="860" spans="1:4" x14ac:dyDescent="0.2">
      <c r="A860" t="s">
        <v>102</v>
      </c>
      <c r="D860" t="s">
        <v>387</v>
      </c>
    </row>
    <row r="861" spans="1:4" x14ac:dyDescent="0.2">
      <c r="A861" t="s">
        <v>386</v>
      </c>
      <c r="D861" t="s">
        <v>388</v>
      </c>
    </row>
    <row r="863" spans="1:4" ht="15" x14ac:dyDescent="0.25">
      <c r="D863" s="1" t="s">
        <v>42</v>
      </c>
    </row>
    <row r="864" spans="1:4" x14ac:dyDescent="0.2">
      <c r="D864" s="4" t="s">
        <v>43</v>
      </c>
    </row>
    <row r="865" spans="1:4" x14ac:dyDescent="0.2">
      <c r="D865" s="4" t="s">
        <v>44</v>
      </c>
    </row>
    <row r="866" spans="1:4" x14ac:dyDescent="0.2">
      <c r="D866" s="4" t="s">
        <v>122</v>
      </c>
    </row>
    <row r="867" spans="1:4" x14ac:dyDescent="0.2">
      <c r="D867" s="4" t="s">
        <v>60</v>
      </c>
    </row>
    <row r="868" spans="1:4" x14ac:dyDescent="0.2">
      <c r="D868" s="4" t="s">
        <v>389</v>
      </c>
    </row>
    <row r="869" spans="1:4" x14ac:dyDescent="0.2">
      <c r="D869" s="4"/>
    </row>
    <row r="870" spans="1:4" x14ac:dyDescent="0.2">
      <c r="A870" t="s">
        <v>102</v>
      </c>
      <c r="D870" s="4" t="s">
        <v>391</v>
      </c>
    </row>
    <row r="871" spans="1:4" x14ac:dyDescent="0.2">
      <c r="A871" t="s">
        <v>390</v>
      </c>
      <c r="D871" s="4" t="s">
        <v>392</v>
      </c>
    </row>
    <row r="872" spans="1:4" x14ac:dyDescent="0.2">
      <c r="D872" s="4"/>
    </row>
    <row r="873" spans="1:4" ht="15" x14ac:dyDescent="0.25">
      <c r="D873" s="1" t="s">
        <v>42</v>
      </c>
    </row>
    <row r="874" spans="1:4" x14ac:dyDescent="0.2">
      <c r="D874" s="4" t="s">
        <v>43</v>
      </c>
    </row>
    <row r="875" spans="1:4" x14ac:dyDescent="0.2">
      <c r="D875" s="4" t="s">
        <v>44</v>
      </c>
    </row>
    <row r="876" spans="1:4" x14ac:dyDescent="0.2">
      <c r="D876" s="4" t="s">
        <v>122</v>
      </c>
    </row>
    <row r="877" spans="1:4" x14ac:dyDescent="0.2">
      <c r="D877" s="4" t="s">
        <v>60</v>
      </c>
    </row>
    <row r="878" spans="1:4" x14ac:dyDescent="0.2">
      <c r="D878" s="4" t="s">
        <v>393</v>
      </c>
    </row>
    <row r="879" spans="1:4" x14ac:dyDescent="0.2">
      <c r="D879" s="4"/>
    </row>
    <row r="880" spans="1:4" x14ac:dyDescent="0.2">
      <c r="A880" t="s">
        <v>102</v>
      </c>
      <c r="D880" s="4" t="s">
        <v>395</v>
      </c>
    </row>
    <row r="881" spans="1:4" x14ac:dyDescent="0.2">
      <c r="A881" t="s">
        <v>394</v>
      </c>
      <c r="D881" s="4" t="s">
        <v>396</v>
      </c>
    </row>
    <row r="882" spans="1:4" x14ac:dyDescent="0.2">
      <c r="D882" s="4"/>
    </row>
    <row r="883" spans="1:4" ht="15" x14ac:dyDescent="0.25">
      <c r="D883" s="5" t="s">
        <v>42</v>
      </c>
    </row>
    <row r="884" spans="1:4" x14ac:dyDescent="0.2">
      <c r="D884" s="4" t="s">
        <v>43</v>
      </c>
    </row>
    <row r="885" spans="1:4" x14ac:dyDescent="0.2">
      <c r="D885" s="4" t="s">
        <v>44</v>
      </c>
    </row>
    <row r="886" spans="1:4" x14ac:dyDescent="0.2">
      <c r="D886" s="4" t="s">
        <v>122</v>
      </c>
    </row>
    <row r="887" spans="1:4" x14ac:dyDescent="0.2">
      <c r="D887" s="4" t="s">
        <v>60</v>
      </c>
    </row>
    <row r="888" spans="1:4" x14ac:dyDescent="0.2">
      <c r="D888" s="4" t="s">
        <v>397</v>
      </c>
    </row>
    <row r="889" spans="1:4" x14ac:dyDescent="0.2">
      <c r="D889" s="4"/>
    </row>
    <row r="890" spans="1:4" x14ac:dyDescent="0.2">
      <c r="A890" t="s">
        <v>102</v>
      </c>
      <c r="D890" s="4" t="s">
        <v>399</v>
      </c>
    </row>
    <row r="891" spans="1:4" x14ac:dyDescent="0.2">
      <c r="A891" t="s">
        <v>398</v>
      </c>
      <c r="D891" s="4" t="s">
        <v>400</v>
      </c>
    </row>
    <row r="892" spans="1:4" x14ac:dyDescent="0.2">
      <c r="D892" s="4"/>
    </row>
    <row r="893" spans="1:4" ht="15" x14ac:dyDescent="0.25">
      <c r="D893" s="5" t="s">
        <v>42</v>
      </c>
    </row>
    <row r="894" spans="1:4" x14ac:dyDescent="0.2">
      <c r="D894" s="4" t="s">
        <v>43</v>
      </c>
    </row>
    <row r="895" spans="1:4" x14ac:dyDescent="0.2">
      <c r="D895" s="4" t="s">
        <v>44</v>
      </c>
    </row>
    <row r="896" spans="1:4" x14ac:dyDescent="0.2">
      <c r="D896" s="4" t="s">
        <v>122</v>
      </c>
    </row>
    <row r="897" spans="1:4" x14ac:dyDescent="0.2">
      <c r="D897" s="4" t="s">
        <v>60</v>
      </c>
    </row>
    <row r="898" spans="1:4" x14ac:dyDescent="0.2">
      <c r="D898" s="4" t="s">
        <v>401</v>
      </c>
    </row>
    <row r="899" spans="1:4" x14ac:dyDescent="0.2">
      <c r="D899" s="4"/>
    </row>
    <row r="900" spans="1:4" x14ac:dyDescent="0.2">
      <c r="D900" s="4"/>
    </row>
    <row r="901" spans="1:4" x14ac:dyDescent="0.2">
      <c r="A901" t="s">
        <v>102</v>
      </c>
      <c r="D901" s="4" t="s">
        <v>402</v>
      </c>
    </row>
    <row r="902" spans="1:4" x14ac:dyDescent="0.2">
      <c r="A902" t="s">
        <v>398</v>
      </c>
      <c r="D902" s="4" t="s">
        <v>403</v>
      </c>
    </row>
    <row r="903" spans="1:4" x14ac:dyDescent="0.2">
      <c r="D903" s="4"/>
    </row>
    <row r="904" spans="1:4" ht="15" x14ac:dyDescent="0.25">
      <c r="D904" s="5" t="s">
        <v>42</v>
      </c>
    </row>
    <row r="905" spans="1:4" x14ac:dyDescent="0.2">
      <c r="D905" s="4" t="s">
        <v>43</v>
      </c>
    </row>
    <row r="906" spans="1:4" x14ac:dyDescent="0.2">
      <c r="D906" s="4" t="s">
        <v>44</v>
      </c>
    </row>
    <row r="907" spans="1:4" x14ac:dyDescent="0.2">
      <c r="D907" s="4" t="s">
        <v>122</v>
      </c>
    </row>
    <row r="908" spans="1:4" x14ac:dyDescent="0.2">
      <c r="D908" s="4" t="s">
        <v>60</v>
      </c>
    </row>
    <row r="909" spans="1:4" x14ac:dyDescent="0.2">
      <c r="D909" s="4" t="s">
        <v>404</v>
      </c>
    </row>
    <row r="910" spans="1:4" x14ac:dyDescent="0.2">
      <c r="D910" s="4"/>
    </row>
    <row r="911" spans="1:4" x14ac:dyDescent="0.2">
      <c r="A911" t="s">
        <v>102</v>
      </c>
      <c r="D911" s="4" t="s">
        <v>406</v>
      </c>
    </row>
    <row r="912" spans="1:4" x14ac:dyDescent="0.2">
      <c r="A912" t="s">
        <v>405</v>
      </c>
      <c r="D912" s="4" t="s">
        <v>407</v>
      </c>
    </row>
    <row r="913" spans="1:4" x14ac:dyDescent="0.2">
      <c r="D913" s="4"/>
    </row>
    <row r="914" spans="1:4" ht="15" x14ac:dyDescent="0.25">
      <c r="D914" s="5" t="s">
        <v>42</v>
      </c>
    </row>
    <row r="915" spans="1:4" x14ac:dyDescent="0.2">
      <c r="D915" s="4" t="s">
        <v>43</v>
      </c>
    </row>
    <row r="916" spans="1:4" x14ac:dyDescent="0.2">
      <c r="D916" s="4" t="s">
        <v>44</v>
      </c>
    </row>
    <row r="917" spans="1:4" x14ac:dyDescent="0.2">
      <c r="D917" s="4" t="s">
        <v>61</v>
      </c>
    </row>
    <row r="918" spans="1:4" x14ac:dyDescent="0.2">
      <c r="D918" s="4" t="s">
        <v>60</v>
      </c>
    </row>
    <row r="919" spans="1:4" x14ac:dyDescent="0.2">
      <c r="D919" s="4" t="s">
        <v>408</v>
      </c>
    </row>
    <row r="920" spans="1:4" x14ac:dyDescent="0.2">
      <c r="D920" s="4"/>
    </row>
    <row r="921" spans="1:4" x14ac:dyDescent="0.2">
      <c r="A921" t="s">
        <v>102</v>
      </c>
      <c r="D921" s="4" t="s">
        <v>410</v>
      </c>
    </row>
    <row r="922" spans="1:4" x14ac:dyDescent="0.2">
      <c r="A922" t="s">
        <v>409</v>
      </c>
      <c r="D922" s="4" t="s">
        <v>411</v>
      </c>
    </row>
    <row r="923" spans="1:4" x14ac:dyDescent="0.2">
      <c r="D923" s="4"/>
    </row>
    <row r="924" spans="1:4" ht="15" x14ac:dyDescent="0.25">
      <c r="D924" s="5" t="s">
        <v>42</v>
      </c>
    </row>
    <row r="925" spans="1:4" x14ac:dyDescent="0.2">
      <c r="D925" s="4" t="s">
        <v>43</v>
      </c>
    </row>
    <row r="926" spans="1:4" x14ac:dyDescent="0.2">
      <c r="D926" s="4" t="s">
        <v>44</v>
      </c>
    </row>
    <row r="927" spans="1:4" x14ac:dyDescent="0.2">
      <c r="D927" s="4" t="s">
        <v>61</v>
      </c>
    </row>
    <row r="928" spans="1:4" x14ac:dyDescent="0.2">
      <c r="D928" s="4" t="s">
        <v>60</v>
      </c>
    </row>
    <row r="929" spans="1:4" x14ac:dyDescent="0.2">
      <c r="D929" s="4" t="s">
        <v>412</v>
      </c>
    </row>
    <row r="930" spans="1:4" x14ac:dyDescent="0.2">
      <c r="D930" s="4"/>
    </row>
    <row r="931" spans="1:4" x14ac:dyDescent="0.2">
      <c r="A931" t="s">
        <v>107</v>
      </c>
      <c r="D931" t="s">
        <v>357</v>
      </c>
    </row>
    <row r="932" spans="1:4" x14ac:dyDescent="0.2">
      <c r="A932" t="s">
        <v>356</v>
      </c>
      <c r="D932" t="s">
        <v>358</v>
      </c>
    </row>
    <row r="933" spans="1:4" x14ac:dyDescent="0.2">
      <c r="D933" t="s">
        <v>359</v>
      </c>
    </row>
    <row r="935" spans="1:4" ht="15" x14ac:dyDescent="0.25">
      <c r="D935" s="1" t="s">
        <v>42</v>
      </c>
    </row>
    <row r="936" spans="1:4" x14ac:dyDescent="0.2">
      <c r="D936" t="s">
        <v>360</v>
      </c>
    </row>
    <row r="938" spans="1:4" x14ac:dyDescent="0.2">
      <c r="A938" t="s">
        <v>107</v>
      </c>
      <c r="D938" t="s">
        <v>362</v>
      </c>
    </row>
    <row r="939" spans="1:4" x14ac:dyDescent="0.2">
      <c r="A939" t="s">
        <v>361</v>
      </c>
      <c r="D939" t="s">
        <v>363</v>
      </c>
    </row>
    <row r="941" spans="1:4" ht="15" x14ac:dyDescent="0.25">
      <c r="D941" s="1" t="s">
        <v>42</v>
      </c>
    </row>
    <row r="942" spans="1:4" x14ac:dyDescent="0.2">
      <c r="D942" t="s">
        <v>364</v>
      </c>
    </row>
    <row r="944" spans="1:4" x14ac:dyDescent="0.2">
      <c r="A944" t="s">
        <v>417</v>
      </c>
      <c r="D944" t="s">
        <v>420</v>
      </c>
    </row>
    <row r="945" spans="1:4" x14ac:dyDescent="0.2">
      <c r="A945" t="s">
        <v>419</v>
      </c>
      <c r="D945" t="s">
        <v>421</v>
      </c>
    </row>
    <row r="947" spans="1:4" ht="15" x14ac:dyDescent="0.25">
      <c r="D947" s="1" t="s">
        <v>42</v>
      </c>
    </row>
    <row r="948" spans="1:4" x14ac:dyDescent="0.2">
      <c r="D948" s="4" t="s">
        <v>43</v>
      </c>
    </row>
    <row r="949" spans="1:4" x14ac:dyDescent="0.2">
      <c r="D949" s="4" t="s">
        <v>44</v>
      </c>
    </row>
    <row r="950" spans="1:4" x14ac:dyDescent="0.2">
      <c r="D950" s="4" t="s">
        <v>122</v>
      </c>
    </row>
    <row r="951" spans="1:4" x14ac:dyDescent="0.2">
      <c r="D951" s="4" t="s">
        <v>60</v>
      </c>
    </row>
    <row r="952" spans="1:4" x14ac:dyDescent="0.2">
      <c r="D952" s="4" t="s">
        <v>422</v>
      </c>
    </row>
    <row r="954" spans="1:4" x14ac:dyDescent="0.2">
      <c r="A954" t="s">
        <v>417</v>
      </c>
      <c r="D954" t="s">
        <v>420</v>
      </c>
    </row>
    <row r="955" spans="1:4" x14ac:dyDescent="0.2">
      <c r="A955" t="s">
        <v>423</v>
      </c>
      <c r="D955" t="s">
        <v>421</v>
      </c>
    </row>
    <row r="957" spans="1:4" ht="15" x14ac:dyDescent="0.25">
      <c r="D957" s="1" t="s">
        <v>42</v>
      </c>
    </row>
    <row r="958" spans="1:4" x14ac:dyDescent="0.2">
      <c r="D958" s="4" t="s">
        <v>43</v>
      </c>
    </row>
    <row r="959" spans="1:4" x14ac:dyDescent="0.2">
      <c r="D959" s="4" t="s">
        <v>44</v>
      </c>
    </row>
    <row r="960" spans="1:4" x14ac:dyDescent="0.2">
      <c r="D960" s="4" t="s">
        <v>122</v>
      </c>
    </row>
    <row r="961" spans="1:4" x14ac:dyDescent="0.2">
      <c r="D961" s="4" t="s">
        <v>60</v>
      </c>
    </row>
    <row r="962" spans="1:4" x14ac:dyDescent="0.2">
      <c r="D962" s="4" t="s">
        <v>422</v>
      </c>
    </row>
    <row r="964" spans="1:4" x14ac:dyDescent="0.2">
      <c r="A964" t="s">
        <v>417</v>
      </c>
      <c r="D964" t="s">
        <v>420</v>
      </c>
    </row>
    <row r="965" spans="1:4" x14ac:dyDescent="0.2">
      <c r="A965" t="s">
        <v>423</v>
      </c>
      <c r="D965" t="s">
        <v>421</v>
      </c>
    </row>
    <row r="967" spans="1:4" ht="15" x14ac:dyDescent="0.25">
      <c r="D967" s="1" t="s">
        <v>42</v>
      </c>
    </row>
    <row r="968" spans="1:4" x14ac:dyDescent="0.2">
      <c r="D968" s="4" t="s">
        <v>43</v>
      </c>
    </row>
    <row r="969" spans="1:4" x14ac:dyDescent="0.2">
      <c r="D969" s="4" t="s">
        <v>44</v>
      </c>
    </row>
    <row r="970" spans="1:4" x14ac:dyDescent="0.2">
      <c r="D970" s="4" t="s">
        <v>122</v>
      </c>
    </row>
    <row r="971" spans="1:4" x14ac:dyDescent="0.2">
      <c r="D971" s="4" t="s">
        <v>60</v>
      </c>
    </row>
    <row r="972" spans="1:4" x14ac:dyDescent="0.2">
      <c r="D972" s="4" t="s">
        <v>422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äätös-_x0020__x002f_kokouspvm xmlns="b03131df-fdca-4f96-b491-cb071e0af91d">2017-12-11T22:00:00+00:00</Päätös-_x0020__x002f_kokouspvm>
    <Kuvaus_x0020_ xmlns="c0669cf5-47b7-434b-b628-527048ee54de" xsi:nil="true"/>
    <_Julkisuus_ xmlns="b03131df-fdca-4f96-b491-cb071e0af91d">Julkinen</_Julkisuus_>
    <ac19b25ddc254828948cf4ce84aad47a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Liite</TermName>
          <TermId xmlns="http://schemas.microsoft.com/office/infopath/2007/PartnerControls">2bf75084-fc5f-437d-8688-7a1f79a9adba</TermId>
        </TermInfo>
      </Terms>
    </ac19b25ddc254828948cf4ce84aad47a>
    <TaxCatchAll xmlns="b03131df-fdca-4f96-b491-cb071e0af91d">
      <Value>9</Value>
    </TaxCatchAll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okousasiakirja Turku" ma:contentTypeID="0x010100BABE01DC4AF04CBC98B987127D9FC69A0600950C2E49D69CDC4F88C06D48D82C9E83" ma:contentTypeVersion="10" ma:contentTypeDescription="Luo uusi asiakirja." ma:contentTypeScope="" ma:versionID="a673985d3d4169e1a5f6727b2191d323">
  <xsd:schema xmlns:xsd="http://www.w3.org/2001/XMLSchema" xmlns:xs="http://www.w3.org/2001/XMLSchema" xmlns:p="http://schemas.microsoft.com/office/2006/metadata/properties" xmlns:ns2="b03131df-fdca-4f96-b491-cb071e0af91d" xmlns:ns3="b7caa62b-7ad8-4ac0-91e3-d215c04b2f01" xmlns:ns4="c0669cf5-47b7-434b-b628-527048ee54de" targetNamespace="http://schemas.microsoft.com/office/2006/metadata/properties" ma:root="true" ma:fieldsID="ddf771d4222c1faa016a06cdc1cf3659" ns2:_="" ns3:_="" ns4:_="">
    <xsd:import namespace="b03131df-fdca-4f96-b491-cb071e0af91d"/>
    <xsd:import namespace="b7caa62b-7ad8-4ac0-91e3-d215c04b2f01"/>
    <xsd:import namespace="c0669cf5-47b7-434b-b628-527048ee54de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2:Päätös-_x0020__x002f_kokouspvm"/>
                <xsd:element ref="ns3:_dlc_DocId" minOccurs="0"/>
                <xsd:element ref="ns3:_dlc_DocIdUrl" minOccurs="0"/>
                <xsd:element ref="ns3:_dlc_DocIdPersistId" minOccurs="0"/>
                <xsd:element ref="ns2:ac19b25ddc254828948cf4ce84aad47a" minOccurs="0"/>
                <xsd:element ref="ns2:TaxCatchAll" minOccurs="0"/>
                <xsd:element ref="ns2:TaxCatchAllLabel" minOccurs="0"/>
                <xsd:element ref="ns4:Kuvaus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Päätös-_x0020__x002f_kokouspvm" ma:index="2" ma:displayName="Päätös- /kokouspvm" ma:format="DateOnly" ma:internalName="P_x00e4__x00e4_t_x00f6_s_x002d__x0020__x002F_kokouspvm">
      <xsd:simpleType>
        <xsd:restriction base="dms:DateTime"/>
      </xsd:simpleType>
    </xsd:element>
    <xsd:element name="ac19b25ddc254828948cf4ce84aad47a" ma:index="12" ma:taxonomy="true" ma:internalName="ac19b25ddc254828948cf4ce84aad47a" ma:taxonomyFieldName="_Kokousasiakirjan_x0020_tyyppi" ma:displayName="Kokousasiakirjan tyyppi" ma:default="" ma:fieldId="{ac19b25d-dc25-4828-948c-f4ce84aad47a}" ma:sspId="6948e327-c22f-45f3-ba73-76ec8822dedd" ma:termSetId="c95bffc7-408b-460f-9aa3-056411bfe7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cf563096-266a-42ed-8931-a7b027161080}" ma:internalName="TaxCatchAll" ma:showField="CatchAllData" ma:web="17c042a4-a892-4986-a9a8-53f06a315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description="" ma:hidden="true" ma:list="{cf563096-266a-42ed-8931-a7b027161080}" ma:internalName="TaxCatchAllLabel" ma:readOnly="true" ma:showField="CatchAllDataLabel" ma:web="17c042a4-a892-4986-a9a8-53f06a315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69cf5-47b7-434b-b628-527048ee54de" elementFormDefault="qualified">
    <xsd:import namespace="http://schemas.microsoft.com/office/2006/documentManagement/types"/>
    <xsd:import namespace="http://schemas.microsoft.com/office/infopath/2007/PartnerControls"/>
    <xsd:element name="Kuvaus_x0020_" ma:index="18" nillable="true" ma:displayName="Kuvaus" ma:internalName="Kuvaus_x0020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D2698B-476E-4B9F-9AAD-3C6BC84FE5EF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b7caa62b-7ad8-4ac0-91e3-d215c04b2f01"/>
    <ds:schemaRef ds:uri="b03131df-fdca-4f96-b491-cb071e0af91d"/>
    <ds:schemaRef ds:uri="http://purl.org/dc/terms/"/>
    <ds:schemaRef ds:uri="http://www.w3.org/XML/1998/namespace"/>
    <ds:schemaRef ds:uri="http://schemas.microsoft.com/office/infopath/2007/PartnerControls"/>
    <ds:schemaRef ds:uri="c0669cf5-47b7-434b-b628-527048ee54d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7A6F3C7-DB9C-4D36-AF79-AD5217B924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298CF82-1987-415D-A689-D5FC56CECF1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290C79-8BC3-4E1E-92FF-03B333ACB4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b7caa62b-7ad8-4ac0-91e3-d215c04b2f01"/>
    <ds:schemaRef ds:uri="c0669cf5-47b7-434b-b628-527048ee54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Päivi</dc:creator>
  <cp:lastModifiedBy>Siekkinen Jaana</cp:lastModifiedBy>
  <cp:lastPrinted>2017-12-03T21:58:23Z</cp:lastPrinted>
  <dcterms:created xsi:type="dcterms:W3CDTF">2011-04-26T11:05:32Z</dcterms:created>
  <dcterms:modified xsi:type="dcterms:W3CDTF">2017-12-05T12:53:37Z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0x010100BABE01DC4AF04CBC98B987127D9FC69A0600950C2E49D69CDC4F88C06D48D82C9E83</vt:lpwstr>
  </property>
  <property fmtid="{D5CDD505-2E9C-101B-9397-08002B2CF9AE}" pid="3" name="_Kokousasiakirjan tyyppi">
    <vt:lpwstr>9;#Liite|2bf75084-fc5f-437d-8688-7a1f79a9adba</vt:lpwstr>
  </property>
</Properties>
</file>