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-15" windowWidth="12510" windowHeight="11760"/>
  </bookViews>
  <sheets>
    <sheet name="Taul1" sheetId="1" r:id="rId1"/>
  </sheets>
  <definedNames>
    <definedName name="_xlnm.Print_Titles" localSheetId="0">Taul1!$1:$3</definedName>
  </definedNames>
  <calcPr calcId="145621"/>
</workbook>
</file>

<file path=xl/calcChain.xml><?xml version="1.0" encoding="utf-8"?>
<calcChain xmlns="http://schemas.openxmlformats.org/spreadsheetml/2006/main">
  <c r="F8" i="1" l="1"/>
  <c r="G8" i="1"/>
  <c r="H8" i="1"/>
  <c r="I8" i="1"/>
  <c r="E8" i="1"/>
  <c r="F46" i="1" l="1"/>
  <c r="G46" i="1"/>
  <c r="H46" i="1"/>
  <c r="I46" i="1"/>
  <c r="E46" i="1"/>
  <c r="C46" i="1"/>
  <c r="B46" i="1"/>
  <c r="C28" i="1"/>
  <c r="D28" i="1"/>
  <c r="E28" i="1"/>
  <c r="F28" i="1"/>
  <c r="G28" i="1"/>
  <c r="H28" i="1"/>
  <c r="I28" i="1"/>
  <c r="B28" i="1"/>
  <c r="F54" i="1" l="1"/>
  <c r="G54" i="1"/>
  <c r="H54" i="1"/>
  <c r="I54" i="1"/>
  <c r="E54" i="1"/>
  <c r="F63" i="1" l="1"/>
  <c r="G63" i="1"/>
  <c r="H63" i="1"/>
  <c r="I63" i="1"/>
  <c r="F64" i="1"/>
  <c r="F65" i="1" s="1"/>
  <c r="G64" i="1"/>
  <c r="G65" i="1" s="1"/>
  <c r="H64" i="1"/>
  <c r="H65" i="1" s="1"/>
  <c r="I64" i="1"/>
  <c r="I65" i="1" s="1"/>
  <c r="E64" i="1"/>
  <c r="E63" i="1"/>
  <c r="E65" i="1" s="1"/>
  <c r="F60" i="1"/>
  <c r="F61" i="1" s="1"/>
  <c r="G60" i="1"/>
  <c r="G61" i="1" s="1"/>
  <c r="H60" i="1"/>
  <c r="H61" i="1" s="1"/>
  <c r="I60" i="1"/>
  <c r="I61" i="1" s="1"/>
  <c r="E60" i="1"/>
  <c r="E61" i="1" s="1"/>
  <c r="C60" i="1"/>
  <c r="C61" i="1" s="1"/>
  <c r="C54" i="1" l="1"/>
  <c r="C64" i="1"/>
  <c r="C63" i="1"/>
  <c r="C65" i="1" s="1"/>
  <c r="C36" i="1"/>
  <c r="D36" i="1"/>
  <c r="E36" i="1"/>
  <c r="F36" i="1"/>
  <c r="F40" i="1" s="1"/>
  <c r="F44" i="1" s="1"/>
  <c r="G36" i="1"/>
  <c r="H36" i="1"/>
  <c r="I36" i="1"/>
  <c r="C32" i="1"/>
  <c r="D32" i="1"/>
  <c r="E32" i="1"/>
  <c r="F32" i="1"/>
  <c r="G32" i="1"/>
  <c r="H32" i="1"/>
  <c r="I32" i="1"/>
  <c r="C12" i="1"/>
  <c r="C47" i="1" s="1"/>
  <c r="E12" i="1"/>
  <c r="E47" i="1" s="1"/>
  <c r="F12" i="1"/>
  <c r="F47" i="1" s="1"/>
  <c r="G12" i="1"/>
  <c r="G47" i="1" s="1"/>
  <c r="H12" i="1"/>
  <c r="H47" i="1" s="1"/>
  <c r="I12" i="1"/>
  <c r="I47" i="1" s="1"/>
  <c r="C6" i="1"/>
  <c r="E6" i="1"/>
  <c r="F6" i="1"/>
  <c r="G6" i="1"/>
  <c r="H6" i="1"/>
  <c r="I6" i="1"/>
  <c r="B36" i="1"/>
  <c r="B32" i="1"/>
  <c r="B12" i="1"/>
  <c r="B47" i="1" s="1"/>
  <c r="B6" i="1"/>
  <c r="C18" i="1" l="1"/>
  <c r="C48" i="1" s="1"/>
  <c r="B18" i="1"/>
  <c r="B45" i="1" s="1"/>
  <c r="D40" i="1"/>
  <c r="D41" i="1" s="1"/>
  <c r="H40" i="1"/>
  <c r="H44" i="1" s="1"/>
  <c r="I40" i="1"/>
  <c r="I44" i="1" s="1"/>
  <c r="G40" i="1"/>
  <c r="G44" i="1" s="1"/>
  <c r="E40" i="1"/>
  <c r="E41" i="1" s="1"/>
  <c r="H18" i="1"/>
  <c r="H50" i="1" s="1"/>
  <c r="F18" i="1"/>
  <c r="F50" i="1" s="1"/>
  <c r="C40" i="1"/>
  <c r="B40" i="1"/>
  <c r="B44" i="1" s="1"/>
  <c r="F41" i="1"/>
  <c r="I18" i="1"/>
  <c r="I45" i="1" s="1"/>
  <c r="G18" i="1"/>
  <c r="G50" i="1" s="1"/>
  <c r="E18" i="1"/>
  <c r="E50" i="1" s="1"/>
  <c r="G41" i="1" l="1"/>
  <c r="C50" i="1"/>
  <c r="C45" i="1"/>
  <c r="B50" i="1"/>
  <c r="B49" i="1"/>
  <c r="H41" i="1"/>
  <c r="E44" i="1"/>
  <c r="G53" i="1"/>
  <c r="G45" i="1"/>
  <c r="F53" i="1"/>
  <c r="F45" i="1"/>
  <c r="H53" i="1"/>
  <c r="H45" i="1"/>
  <c r="G48" i="1"/>
  <c r="E53" i="1"/>
  <c r="E45" i="1"/>
  <c r="F48" i="1"/>
  <c r="H48" i="1"/>
  <c r="I53" i="1"/>
  <c r="I50" i="1"/>
  <c r="I48" i="1"/>
  <c r="E48" i="1"/>
  <c r="B48" i="1"/>
  <c r="I41" i="1"/>
  <c r="G49" i="1"/>
  <c r="F49" i="1"/>
  <c r="H49" i="1"/>
  <c r="E49" i="1"/>
  <c r="I49" i="1"/>
  <c r="C49" i="1"/>
  <c r="B41" i="1"/>
  <c r="C41" i="1"/>
  <c r="C44" i="1"/>
  <c r="C53" i="1"/>
  <c r="F55" i="1" l="1"/>
  <c r="F62" i="1" s="1"/>
  <c r="F66" i="1" s="1"/>
  <c r="H55" i="1"/>
  <c r="H62" i="1" s="1"/>
  <c r="H66" i="1" s="1"/>
  <c r="G55" i="1"/>
  <c r="G62" i="1" s="1"/>
  <c r="G66" i="1" s="1"/>
  <c r="E55" i="1"/>
  <c r="E62" i="1" s="1"/>
  <c r="E66" i="1" s="1"/>
  <c r="C55" i="1"/>
  <c r="C62" i="1" s="1"/>
  <c r="C66" i="1" s="1"/>
  <c r="I55" i="1"/>
  <c r="I62" i="1" s="1"/>
  <c r="I66" i="1" s="1"/>
</calcChain>
</file>

<file path=xl/sharedStrings.xml><?xml version="1.0" encoding="utf-8"?>
<sst xmlns="http://schemas.openxmlformats.org/spreadsheetml/2006/main" count="100" uniqueCount="72">
  <si>
    <t>TULOSLASKELMA</t>
  </si>
  <si>
    <t>2012TP</t>
  </si>
  <si>
    <t>2013ENN</t>
  </si>
  <si>
    <t>2014AT</t>
  </si>
  <si>
    <t>2014ENN</t>
  </si>
  <si>
    <t>2016ENN</t>
  </si>
  <si>
    <t>2017ENN</t>
  </si>
  <si>
    <t>2018ENN</t>
  </si>
  <si>
    <t>Liikevaihto</t>
  </si>
  <si>
    <t xml:space="preserve">Yksikköhintarahoitus   </t>
  </si>
  <si>
    <t>Muut tuotot</t>
  </si>
  <si>
    <t>Henkilöstökulut</t>
  </si>
  <si>
    <t>Toiminnan muut kulut</t>
  </si>
  <si>
    <t>TASE</t>
  </si>
  <si>
    <t>Rakennukset (sekä maa- ja vesialueet)</t>
  </si>
  <si>
    <t>Vastaavaa yhteensä</t>
  </si>
  <si>
    <t>Oma pääoma</t>
  </si>
  <si>
    <t>Pitkäaikaiset velat</t>
  </si>
  <si>
    <t>Korolliset velat</t>
  </si>
  <si>
    <t>Korottomat velat (sis. myös pakoll. varaukset)</t>
  </si>
  <si>
    <t>Lyhytaikaiset velat</t>
  </si>
  <si>
    <t>Korottomat velat</t>
  </si>
  <si>
    <t>Vastattavaa yhteensä</t>
  </si>
  <si>
    <t>TUNNUSLUVUT:</t>
  </si>
  <si>
    <t>Omavaraisuusaste</t>
  </si>
  <si>
    <t>Vieraan pääoman takaisinmaksuaika</t>
  </si>
  <si>
    <t>Quick ratio</t>
  </si>
  <si>
    <t>Kassan riittävyys (pv)</t>
  </si>
  <si>
    <t>Nettotulos-%</t>
  </si>
  <si>
    <t>Oman pääoman tuotto-%</t>
  </si>
  <si>
    <t>Sijoitetun pääoman tuotto-%</t>
  </si>
  <si>
    <t>RAHOITUSLASKELMA:</t>
  </si>
  <si>
    <t>Tulorahoitus yhteensä</t>
  </si>
  <si>
    <t>Investoinnit (netto)</t>
  </si>
  <si>
    <t>Lainojen nostot</t>
  </si>
  <si>
    <t>Lainojen lyhennykset</t>
  </si>
  <si>
    <t>Alv-saatavan muutos</t>
  </si>
  <si>
    <t>Rahoituserät yhteensä</t>
  </si>
  <si>
    <t>Saadut ennakkomaksut</t>
  </si>
  <si>
    <t>Poistot ja arvonalennukset</t>
  </si>
  <si>
    <t>Tarkistus, vastaavaa = vastattavaa</t>
  </si>
  <si>
    <t>Alkukassa, tase</t>
  </si>
  <si>
    <t>Loppukassa, tase</t>
  </si>
  <si>
    <t>Kassan muutos taseessa</t>
  </si>
  <si>
    <t>Tarkistus, Kassan muutos rahoituslaskelmassa =  kassan muutos taseessa</t>
  </si>
  <si>
    <t>Kassan muutos rahoituslaskelmasssa</t>
  </si>
  <si>
    <t>2015ENN</t>
  </si>
  <si>
    <t>Lyhytaikainen alv-saatava</t>
  </si>
  <si>
    <t>Pitkäaikainen alv-saatava</t>
  </si>
  <si>
    <t>Yksikköhintarahoituksen alv, yksityiset ammattikorkeakoulut</t>
  </si>
  <si>
    <t>Kulut</t>
  </si>
  <si>
    <t>Kulujen alv, yksityiset ammattikorkeakoulut</t>
  </si>
  <si>
    <t>Avustustuotot</t>
  </si>
  <si>
    <t>Liite 2 taulukko 4 b (avaavalle taseelle sarake)</t>
  </si>
  <si>
    <t>Ammattikorkeakoulu:</t>
  </si>
  <si>
    <t>Excel-solujen lukitus poistetaan seuraavasti:</t>
  </si>
  <si>
    <t>1) valitse kaikki solut siitä taulukosta, josta tietoja kopioit</t>
  </si>
  <si>
    <t>2) paina hiiren oikeaa korvaa ja valitse Muotoile solut -toiminto</t>
  </si>
  <si>
    <t>3) valitse Suojaus-välilehti ja poista ruksi Lukittu-ruudusta</t>
  </si>
  <si>
    <t>4) kopioi haluamasi solut liitteen 4 määrämuotoiseen excel-pohjaan</t>
  </si>
  <si>
    <r>
      <rPr>
        <b/>
        <sz val="9"/>
        <color theme="1"/>
        <rFont val="Arial"/>
        <family val="2"/>
      </rPr>
      <t>HUOM1</t>
    </r>
    <r>
      <rPr>
        <sz val="9"/>
        <color theme="1"/>
        <rFont val="Arial"/>
        <family val="2"/>
      </rPr>
      <t>: Kulut ilmoitetaan miinusmerkkisinä</t>
    </r>
  </si>
  <si>
    <r>
      <rPr>
        <b/>
        <sz val="9"/>
        <color theme="1"/>
        <rFont val="Arial"/>
        <family val="2"/>
      </rPr>
      <t>HUOM2</t>
    </r>
    <r>
      <rPr>
        <sz val="9"/>
        <color theme="1"/>
        <rFont val="Arial"/>
        <family val="2"/>
      </rPr>
      <t>: Kopioitaessa tietoja toisesta excel-taulukosta taulukon 4 määrämuotoiseen excel-pohjaan, tulee ennen kopiointia poistaa excelin oletusasetuksena oleva solujen lukitus siitä taulukosta, josta tietoja kopioidaan (sillä muuten kopioimanne solut lukkiutuvat ettekä voi niitä enää muokata).</t>
    </r>
  </si>
  <si>
    <t>Muut pysyvät vastaavat (aineettomat hyödykkeet, muut aineelliset hyödykkeet sekä sijoitukset)</t>
  </si>
  <si>
    <t>Tilinpäätössiirtojen kertymä (poistoero ja vapaaeht. varaukset)</t>
  </si>
  <si>
    <t>Rahoitustuotot / -kulut (netto)</t>
  </si>
  <si>
    <t>Satunnaiset erät (netto)</t>
  </si>
  <si>
    <t>Tilikauden voitto/tappio ennen tilinpäätössiirtoja</t>
  </si>
  <si>
    <t>Muut lyhytaikaiset saamiset</t>
  </si>
  <si>
    <t>Muut vaihtuvat vastaavat (vaihto-omaisuus ja muut saamiset)</t>
  </si>
  <si>
    <t>Kassa (rahoitusarvopaperit, rahat ja pankkisaamiset)</t>
  </si>
  <si>
    <t>Luvut tuhansia euroja</t>
  </si>
  <si>
    <t>Oman pääoman lisäys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</si>
</sst>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1F497D"/>
      <name val="Calibri"/>
      <family val="2"/>
      <scheme val="minor"/>
    </font>
    <font>
      <b/>
      <sz val="14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1" fillId="0" borderId="8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left" vertical="center" wrapText="1" indent="2"/>
    </xf>
    <xf numFmtId="0" fontId="2" fillId="3" borderId="5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 indent="2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2" fontId="2" fillId="2" borderId="4" xfId="0" applyNumberFormat="1" applyFont="1" applyFill="1" applyBorder="1" applyAlignment="1" applyProtection="1">
      <alignment vertical="center" wrapText="1"/>
    </xf>
    <xf numFmtId="165" fontId="2" fillId="2" borderId="4" xfId="0" applyNumberFormat="1" applyFont="1" applyFill="1" applyBorder="1" applyAlignment="1" applyProtection="1">
      <alignment vertical="center" wrapText="1"/>
    </xf>
    <xf numFmtId="164" fontId="2" fillId="2" borderId="4" xfId="0" applyNumberFormat="1" applyFont="1" applyFill="1" applyBorder="1" applyAlignment="1" applyProtection="1">
      <alignment vertical="center" wrapText="1"/>
    </xf>
    <xf numFmtId="9" fontId="2" fillId="3" borderId="5" xfId="0" applyNumberFormat="1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5" xfId="0" quotePrefix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Protection="1"/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3" fontId="2" fillId="0" borderId="4" xfId="0" applyNumberFormat="1" applyFont="1" applyBorder="1" applyAlignment="1" applyProtection="1">
      <alignment vertical="center" wrapText="1"/>
      <protection locked="0"/>
    </xf>
    <xf numFmtId="3" fontId="0" fillId="0" borderId="1" xfId="0" applyNumberFormat="1" applyBorder="1" applyProtection="1">
      <protection locked="0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3" fontId="2" fillId="0" borderId="3" xfId="0" applyNumberFormat="1" applyFont="1" applyBorder="1" applyAlignment="1" applyProtection="1">
      <alignment vertical="center" wrapText="1"/>
      <protection locked="0"/>
    </xf>
    <xf numFmtId="3" fontId="2" fillId="2" borderId="4" xfId="0" applyNumberFormat="1" applyFont="1" applyFill="1" applyBorder="1" applyAlignment="1" applyProtection="1">
      <alignment vertical="center" wrapText="1"/>
    </xf>
    <xf numFmtId="3" fontId="0" fillId="0" borderId="0" xfId="0" applyNumberFormat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34" zoomScale="90" zoomScaleNormal="90" workbookViewId="0">
      <selection activeCell="F57" sqref="F57"/>
    </sheetView>
  </sheetViews>
  <sheetFormatPr defaultRowHeight="15" x14ac:dyDescent="0.25"/>
  <cols>
    <col min="1" max="1" width="38.28515625" style="2" customWidth="1"/>
    <col min="2" max="3" width="11.42578125" style="2" bestFit="1" customWidth="1"/>
    <col min="4" max="16384" width="9.140625" style="2"/>
  </cols>
  <sheetData>
    <row r="1" spans="1:9" ht="18.75" x14ac:dyDescent="0.3">
      <c r="A1" s="1" t="s">
        <v>53</v>
      </c>
      <c r="D1" s="3" t="s">
        <v>70</v>
      </c>
    </row>
    <row r="2" spans="1:9" ht="18.75" x14ac:dyDescent="0.3">
      <c r="A2" s="1"/>
    </row>
    <row r="3" spans="1:9" ht="15.75" x14ac:dyDescent="0.25">
      <c r="A3" s="3" t="s">
        <v>54</v>
      </c>
      <c r="B3" s="48"/>
      <c r="C3" s="48"/>
      <c r="D3" s="48"/>
      <c r="E3" s="48"/>
      <c r="F3" s="48"/>
      <c r="G3" s="48"/>
      <c r="H3" s="48"/>
      <c r="I3" s="48"/>
    </row>
    <row r="5" spans="1:9" ht="15.75" thickBot="1" x14ac:dyDescent="0.3">
      <c r="A5" s="4" t="s">
        <v>0</v>
      </c>
      <c r="B5" s="39" t="s">
        <v>1</v>
      </c>
      <c r="C5" s="39" t="s">
        <v>2</v>
      </c>
      <c r="D5" s="40" t="s">
        <v>3</v>
      </c>
      <c r="E5" s="40" t="s">
        <v>4</v>
      </c>
      <c r="F5" s="40" t="s">
        <v>46</v>
      </c>
      <c r="G5" s="40" t="s">
        <v>5</v>
      </c>
      <c r="H5" s="40" t="s">
        <v>6</v>
      </c>
      <c r="I5" s="41" t="s">
        <v>7</v>
      </c>
    </row>
    <row r="6" spans="1:9" ht="15.75" thickBot="1" x14ac:dyDescent="0.3">
      <c r="A6" s="6" t="s">
        <v>8</v>
      </c>
      <c r="B6" s="7">
        <f>B7+B8+B9+B10</f>
        <v>76470</v>
      </c>
      <c r="C6" s="7">
        <f t="shared" ref="C6:I6" si="0">C7+C8+C9+C10</f>
        <v>75226</v>
      </c>
      <c r="D6" s="8"/>
      <c r="E6" s="7">
        <f t="shared" si="0"/>
        <v>73895.596399999995</v>
      </c>
      <c r="F6" s="7">
        <f t="shared" si="0"/>
        <v>70888.272800000006</v>
      </c>
      <c r="G6" s="7">
        <f t="shared" si="0"/>
        <v>71099.845631999997</v>
      </c>
      <c r="H6" s="7">
        <f t="shared" si="0"/>
        <v>71526.538394000003</v>
      </c>
      <c r="I6" s="7">
        <f t="shared" si="0"/>
        <v>72845.981167999998</v>
      </c>
    </row>
    <row r="7" spans="1:9" ht="15.75" thickBot="1" x14ac:dyDescent="0.3">
      <c r="A7" s="9" t="s">
        <v>9</v>
      </c>
      <c r="B7" s="42">
        <v>64306</v>
      </c>
      <c r="C7" s="42">
        <v>62172</v>
      </c>
      <c r="D7" s="10"/>
      <c r="E7" s="42">
        <v>58188</v>
      </c>
      <c r="F7" s="42">
        <v>54852</v>
      </c>
      <c r="G7" s="42">
        <v>54590</v>
      </c>
      <c r="H7" s="42">
        <v>54129</v>
      </c>
      <c r="I7" s="42">
        <v>54129</v>
      </c>
    </row>
    <row r="8" spans="1:9" ht="25.5" customHeight="1" thickBot="1" x14ac:dyDescent="0.3">
      <c r="A8" s="9" t="s">
        <v>49</v>
      </c>
      <c r="B8" s="42">
        <v>0</v>
      </c>
      <c r="C8" s="42">
        <v>0</v>
      </c>
      <c r="D8" s="10"/>
      <c r="E8" s="42">
        <f>E7*0.0403</f>
        <v>2344.9764</v>
      </c>
      <c r="F8" s="42">
        <f t="shared" ref="F8:I8" si="1">F7*0.0403</f>
        <v>2210.5356000000002</v>
      </c>
      <c r="G8" s="42">
        <f t="shared" si="1"/>
        <v>2199.9770000000003</v>
      </c>
      <c r="H8" s="42">
        <f t="shared" si="1"/>
        <v>2181.3987000000002</v>
      </c>
      <c r="I8" s="42">
        <f t="shared" si="1"/>
        <v>2181.3987000000002</v>
      </c>
    </row>
    <row r="9" spans="1:9" ht="15.75" thickBot="1" x14ac:dyDescent="0.3">
      <c r="A9" s="9" t="s">
        <v>52</v>
      </c>
      <c r="B9" s="42">
        <v>7480</v>
      </c>
      <c r="C9" s="42">
        <v>8300</v>
      </c>
      <c r="D9" s="10"/>
      <c r="E9" s="42">
        <v>8466</v>
      </c>
      <c r="F9" s="43">
        <v>8635.32</v>
      </c>
      <c r="G9" s="44">
        <v>8808.0264000000006</v>
      </c>
      <c r="H9" s="42">
        <v>8984.1869279999992</v>
      </c>
      <c r="I9" s="42">
        <v>9253.7125359999991</v>
      </c>
    </row>
    <row r="10" spans="1:9" ht="15.75" thickBot="1" x14ac:dyDescent="0.3">
      <c r="A10" s="9" t="s">
        <v>10</v>
      </c>
      <c r="B10" s="42">
        <v>4684</v>
      </c>
      <c r="C10" s="42">
        <v>4754</v>
      </c>
      <c r="D10" s="10"/>
      <c r="E10" s="42">
        <v>4896.62</v>
      </c>
      <c r="F10" s="44">
        <v>5190.4171999999999</v>
      </c>
      <c r="G10" s="44">
        <v>5501.842232</v>
      </c>
      <c r="H10" s="42">
        <v>6231.9527660000003</v>
      </c>
      <c r="I10" s="42">
        <v>7281.8699319999996</v>
      </c>
    </row>
    <row r="11" spans="1:9" ht="15.75" thickBot="1" x14ac:dyDescent="0.3">
      <c r="A11" s="6" t="s">
        <v>11</v>
      </c>
      <c r="B11" s="42">
        <v>-46145</v>
      </c>
      <c r="C11" s="47">
        <v>-44684</v>
      </c>
      <c r="D11" s="10"/>
      <c r="E11" s="42">
        <v>-44403.75</v>
      </c>
      <c r="F11" s="42">
        <v>-41961.543749999997</v>
      </c>
      <c r="G11" s="42">
        <v>-41541.928312999997</v>
      </c>
      <c r="H11" s="42">
        <v>-40711.089745999998</v>
      </c>
      <c r="I11" s="42">
        <v>-39693.312502000001</v>
      </c>
    </row>
    <row r="12" spans="1:9" ht="18.75" customHeight="1" thickBot="1" x14ac:dyDescent="0.3">
      <c r="A12" s="12" t="s">
        <v>12</v>
      </c>
      <c r="B12" s="13">
        <f>B13+B14</f>
        <v>-26906</v>
      </c>
      <c r="C12" s="13">
        <f t="shared" ref="C12:I12" si="2">C13+C14</f>
        <v>-28842</v>
      </c>
      <c r="D12" s="10"/>
      <c r="E12" s="13">
        <f t="shared" si="2"/>
        <v>-28926.513340000001</v>
      </c>
      <c r="F12" s="13">
        <f t="shared" si="2"/>
        <v>-28292.916051</v>
      </c>
      <c r="G12" s="13">
        <f t="shared" si="2"/>
        <v>-28613.425780000001</v>
      </c>
      <c r="H12" s="13">
        <f t="shared" si="2"/>
        <v>-29399.463619999999</v>
      </c>
      <c r="I12" s="13">
        <f t="shared" si="2"/>
        <v>-30734.481851</v>
      </c>
    </row>
    <row r="13" spans="1:9" ht="15.75" thickBot="1" x14ac:dyDescent="0.3">
      <c r="A13" s="14" t="s">
        <v>50</v>
      </c>
      <c r="B13" s="44">
        <v>-26906</v>
      </c>
      <c r="C13" s="44">
        <v>-28842</v>
      </c>
      <c r="D13" s="10"/>
      <c r="E13" s="44">
        <v>-28926.513340000001</v>
      </c>
      <c r="F13" s="44">
        <v>-28292.916051</v>
      </c>
      <c r="G13" s="44">
        <v>-28613.425780000001</v>
      </c>
      <c r="H13" s="44">
        <v>-29399.463619999999</v>
      </c>
      <c r="I13" s="44">
        <v>-30734.481851</v>
      </c>
    </row>
    <row r="14" spans="1:9" ht="16.5" customHeight="1" thickBot="1" x14ac:dyDescent="0.3">
      <c r="A14" s="9" t="s">
        <v>51</v>
      </c>
      <c r="B14" s="45">
        <v>0</v>
      </c>
      <c r="C14" s="45">
        <v>0</v>
      </c>
      <c r="D14" s="10"/>
      <c r="E14" s="45">
        <v>0</v>
      </c>
      <c r="F14" s="45">
        <v>0</v>
      </c>
      <c r="G14" s="45">
        <v>0</v>
      </c>
      <c r="H14" s="45">
        <v>0</v>
      </c>
      <c r="I14" s="45">
        <v>0</v>
      </c>
    </row>
    <row r="15" spans="1:9" ht="15.75" thickBot="1" x14ac:dyDescent="0.3">
      <c r="A15" s="6" t="s">
        <v>64</v>
      </c>
      <c r="B15" s="42">
        <v>-3</v>
      </c>
      <c r="C15" s="42">
        <v>0</v>
      </c>
      <c r="D15" s="10"/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5.75" thickBot="1" x14ac:dyDescent="0.3">
      <c r="A16" s="6" t="s">
        <v>39</v>
      </c>
      <c r="B16" s="42">
        <v>-257</v>
      </c>
      <c r="C16" s="42">
        <v>-200</v>
      </c>
      <c r="D16" s="10"/>
      <c r="E16" s="42">
        <v>-199</v>
      </c>
      <c r="F16" s="42">
        <v>-199</v>
      </c>
      <c r="G16" s="42">
        <v>-339</v>
      </c>
      <c r="H16" s="42">
        <v>-1339.007167</v>
      </c>
      <c r="I16" s="42">
        <v>-2199</v>
      </c>
    </row>
    <row r="17" spans="1:9" ht="15.75" thickBot="1" x14ac:dyDescent="0.3">
      <c r="A17" s="6" t="s">
        <v>65</v>
      </c>
      <c r="B17" s="42">
        <v>0</v>
      </c>
      <c r="C17" s="42">
        <v>0</v>
      </c>
      <c r="D17" s="15"/>
      <c r="E17" s="16"/>
      <c r="F17" s="16"/>
      <c r="G17" s="16"/>
      <c r="H17" s="16"/>
      <c r="I17" s="17"/>
    </row>
    <row r="18" spans="1:9" ht="24" customHeight="1" thickBot="1" x14ac:dyDescent="0.3">
      <c r="A18" s="5" t="s">
        <v>66</v>
      </c>
      <c r="B18" s="18">
        <f>B6+B11+B12+B15+B16+B17</f>
        <v>3159</v>
      </c>
      <c r="C18" s="18">
        <f>C6+C11+C12+C15+C16+C17</f>
        <v>1500</v>
      </c>
      <c r="D18" s="19"/>
      <c r="E18" s="18">
        <f>E6+E11+E12+E15+E16</f>
        <v>366.33305999999357</v>
      </c>
      <c r="F18" s="18">
        <f>F6+F11+F12+F15+F16</f>
        <v>434.81299900000886</v>
      </c>
      <c r="G18" s="18">
        <f>G6+G11+G12+G15+G16</f>
        <v>605.49153899999874</v>
      </c>
      <c r="H18" s="18">
        <f>H6+H11+H12+H15+H16</f>
        <v>76.977861000006442</v>
      </c>
      <c r="I18" s="18">
        <f>I6+I11+I12+I15+I16</f>
        <v>219.1868149999973</v>
      </c>
    </row>
    <row r="19" spans="1:9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.75" thickBot="1" x14ac:dyDescent="0.3">
      <c r="A20" s="4" t="s">
        <v>13</v>
      </c>
      <c r="B20" s="39" t="s">
        <v>1</v>
      </c>
      <c r="C20" s="39" t="s">
        <v>2</v>
      </c>
      <c r="D20" s="40" t="s">
        <v>3</v>
      </c>
      <c r="E20" s="40" t="s">
        <v>4</v>
      </c>
      <c r="F20" s="40" t="s">
        <v>46</v>
      </c>
      <c r="G20" s="40" t="s">
        <v>5</v>
      </c>
      <c r="H20" s="40" t="s">
        <v>6</v>
      </c>
      <c r="I20" s="41" t="s">
        <v>7</v>
      </c>
    </row>
    <row r="21" spans="1:9" ht="18.75" customHeight="1" thickBot="1" x14ac:dyDescent="0.3">
      <c r="A21" s="6" t="s">
        <v>14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29.25" customHeight="1" thickBot="1" x14ac:dyDescent="0.3">
      <c r="A22" s="6" t="s">
        <v>62</v>
      </c>
      <c r="B22" s="42">
        <v>76</v>
      </c>
      <c r="C22" s="42">
        <v>76</v>
      </c>
      <c r="D22" s="42">
        <v>1069</v>
      </c>
      <c r="E22" s="42">
        <v>870</v>
      </c>
      <c r="F22" s="42">
        <v>671</v>
      </c>
      <c r="G22" s="42">
        <v>1732</v>
      </c>
      <c r="H22" s="42">
        <v>8992.9928330000002</v>
      </c>
      <c r="I22" s="42">
        <v>6793.9928330000002</v>
      </c>
    </row>
    <row r="23" spans="1:9" ht="17.25" customHeight="1" thickBot="1" x14ac:dyDescent="0.3">
      <c r="A23" s="6" t="s">
        <v>48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</row>
    <row r="24" spans="1:9" ht="16.5" customHeight="1" thickBot="1" x14ac:dyDescent="0.3">
      <c r="A24" s="6" t="s">
        <v>47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</row>
    <row r="25" spans="1:9" ht="16.5" customHeight="1" thickBot="1" x14ac:dyDescent="0.3">
      <c r="A25" s="6" t="s">
        <v>67</v>
      </c>
      <c r="B25" s="42">
        <v>2358</v>
      </c>
      <c r="C25" s="42">
        <v>2358</v>
      </c>
      <c r="D25" s="42">
        <v>2358</v>
      </c>
      <c r="E25" s="42">
        <v>2370.48</v>
      </c>
      <c r="F25" s="42">
        <v>2417.8896</v>
      </c>
      <c r="G25" s="42">
        <v>2466.2473920000002</v>
      </c>
      <c r="H25" s="42">
        <v>2515.5723400000002</v>
      </c>
      <c r="I25" s="42">
        <v>2591.0395100000001</v>
      </c>
    </row>
    <row r="26" spans="1:9" ht="24.75" customHeight="1" thickBot="1" x14ac:dyDescent="0.3">
      <c r="A26" s="6" t="s">
        <v>68</v>
      </c>
      <c r="B26" s="42">
        <v>0</v>
      </c>
      <c r="C26" s="42">
        <v>0</v>
      </c>
      <c r="D26" s="42">
        <v>2000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27" customHeight="1" thickBot="1" x14ac:dyDescent="0.3">
      <c r="A27" s="6" t="s">
        <v>69</v>
      </c>
      <c r="B27" s="42">
        <v>4516</v>
      </c>
      <c r="C27" s="42">
        <v>3003</v>
      </c>
      <c r="D27" s="42">
        <v>5000</v>
      </c>
      <c r="E27" s="42">
        <v>7532.8766599999999</v>
      </c>
      <c r="F27" s="42">
        <v>7919.7444580000001</v>
      </c>
      <c r="G27" s="42">
        <v>12215.901206</v>
      </c>
      <c r="H27" s="42">
        <v>9782.1625860000004</v>
      </c>
      <c r="I27" s="42">
        <v>12124.48353</v>
      </c>
    </row>
    <row r="28" spans="1:9" ht="17.25" customHeight="1" thickBot="1" x14ac:dyDescent="0.3">
      <c r="A28" s="5" t="s">
        <v>15</v>
      </c>
      <c r="B28" s="18">
        <f>B21+B22+B23+B24+B25+B26+B27</f>
        <v>6950</v>
      </c>
      <c r="C28" s="18">
        <f t="shared" ref="C28:I28" si="3">C21+C22+C23+C24+C25+C26+C27</f>
        <v>5437</v>
      </c>
      <c r="D28" s="18">
        <f t="shared" si="3"/>
        <v>10427</v>
      </c>
      <c r="E28" s="18">
        <f t="shared" si="3"/>
        <v>10773.356659999999</v>
      </c>
      <c r="F28" s="18">
        <f t="shared" si="3"/>
        <v>11008.634058</v>
      </c>
      <c r="G28" s="18">
        <f t="shared" si="3"/>
        <v>16414.148598</v>
      </c>
      <c r="H28" s="18">
        <f t="shared" si="3"/>
        <v>21290.727759000001</v>
      </c>
      <c r="I28" s="18">
        <f t="shared" si="3"/>
        <v>21509.515873</v>
      </c>
    </row>
    <row r="29" spans="1:9" ht="15.75" thickBot="1" x14ac:dyDescent="0.3">
      <c r="A29" s="21"/>
      <c r="B29" s="22"/>
      <c r="C29" s="22"/>
      <c r="D29" s="22"/>
      <c r="E29" s="22"/>
      <c r="F29" s="22"/>
      <c r="G29" s="22"/>
      <c r="H29" s="22"/>
      <c r="I29" s="23"/>
    </row>
    <row r="30" spans="1:9" ht="16.5" customHeight="1" thickBot="1" x14ac:dyDescent="0.3">
      <c r="A30" s="6" t="s">
        <v>16</v>
      </c>
      <c r="B30" s="42">
        <v>0</v>
      </c>
      <c r="C30" s="42">
        <v>0</v>
      </c>
      <c r="D30" s="42">
        <v>7168</v>
      </c>
      <c r="E30" s="42">
        <v>7018.8566600000004</v>
      </c>
      <c r="F30" s="42">
        <v>7454.1340579999996</v>
      </c>
      <c r="G30" s="42">
        <v>13059.648598</v>
      </c>
      <c r="H30" s="42">
        <v>18136.227759000001</v>
      </c>
      <c r="I30" s="42">
        <v>18355.015873</v>
      </c>
    </row>
    <row r="31" spans="1:9" ht="27.75" customHeight="1" thickBot="1" x14ac:dyDescent="0.3">
      <c r="A31" s="6" t="s">
        <v>63</v>
      </c>
      <c r="B31" s="42">
        <v>3159</v>
      </c>
      <c r="C31" s="42">
        <v>1500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8" customHeight="1" thickBot="1" x14ac:dyDescent="0.3">
      <c r="A32" s="6" t="s">
        <v>17</v>
      </c>
      <c r="B32" s="7">
        <f>B33+B34+B35</f>
        <v>37</v>
      </c>
      <c r="C32" s="7">
        <f t="shared" ref="C32:I32" si="4">C33+C34+C35</f>
        <v>37</v>
      </c>
      <c r="D32" s="7">
        <f t="shared" si="4"/>
        <v>0</v>
      </c>
      <c r="E32" s="7">
        <f t="shared" si="4"/>
        <v>0</v>
      </c>
      <c r="F32" s="7">
        <f t="shared" si="4"/>
        <v>0</v>
      </c>
      <c r="G32" s="7">
        <f t="shared" si="4"/>
        <v>0</v>
      </c>
      <c r="H32" s="7">
        <f t="shared" si="4"/>
        <v>0</v>
      </c>
      <c r="I32" s="7">
        <f t="shared" si="4"/>
        <v>0</v>
      </c>
    </row>
    <row r="33" spans="1:9" ht="18" customHeight="1" thickBot="1" x14ac:dyDescent="0.3">
      <c r="A33" s="9" t="s">
        <v>18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</row>
    <row r="34" spans="1:9" ht="24" customHeight="1" thickBot="1" x14ac:dyDescent="0.3">
      <c r="A34" s="9" t="s">
        <v>19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4.25" customHeight="1" thickBot="1" x14ac:dyDescent="0.3">
      <c r="A35" s="9" t="s">
        <v>38</v>
      </c>
      <c r="B35" s="42">
        <v>37</v>
      </c>
      <c r="C35" s="42">
        <v>37</v>
      </c>
      <c r="D35" s="42"/>
      <c r="E35" s="42"/>
      <c r="F35" s="42"/>
      <c r="G35" s="42"/>
      <c r="H35" s="42"/>
      <c r="I35" s="42"/>
    </row>
    <row r="36" spans="1:9" ht="15.75" thickBot="1" x14ac:dyDescent="0.3">
      <c r="A36" s="6" t="s">
        <v>20</v>
      </c>
      <c r="B36" s="7">
        <f>B37+B38+B39</f>
        <v>3754</v>
      </c>
      <c r="C36" s="7">
        <f t="shared" ref="C36:I36" si="5">C37+C38+C39</f>
        <v>3900</v>
      </c>
      <c r="D36" s="7">
        <f t="shared" si="5"/>
        <v>3259</v>
      </c>
      <c r="E36" s="7">
        <f t="shared" si="5"/>
        <v>3754.5</v>
      </c>
      <c r="F36" s="7">
        <f t="shared" si="5"/>
        <v>3554.5</v>
      </c>
      <c r="G36" s="7">
        <f t="shared" si="5"/>
        <v>3354.5</v>
      </c>
      <c r="H36" s="7">
        <f t="shared" si="5"/>
        <v>3154.5</v>
      </c>
      <c r="I36" s="7">
        <f t="shared" si="5"/>
        <v>3154.5</v>
      </c>
    </row>
    <row r="37" spans="1:9" ht="15.75" thickBot="1" x14ac:dyDescent="0.3">
      <c r="A37" s="9" t="s">
        <v>18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</row>
    <row r="38" spans="1:9" ht="13.5" customHeight="1" thickBot="1" x14ac:dyDescent="0.3">
      <c r="A38" s="9" t="s">
        <v>21</v>
      </c>
      <c r="B38" s="42">
        <v>2053</v>
      </c>
      <c r="C38" s="42">
        <v>2000</v>
      </c>
      <c r="D38" s="42">
        <v>2000</v>
      </c>
      <c r="E38" s="42">
        <v>2000</v>
      </c>
      <c r="F38" s="42">
        <v>1800</v>
      </c>
      <c r="G38" s="42">
        <v>1600</v>
      </c>
      <c r="H38" s="42">
        <v>1400</v>
      </c>
      <c r="I38" s="42">
        <v>1400</v>
      </c>
    </row>
    <row r="39" spans="1:9" ht="13.5" customHeight="1" thickBot="1" x14ac:dyDescent="0.3">
      <c r="A39" s="9" t="s">
        <v>38</v>
      </c>
      <c r="B39" s="42">
        <v>1701</v>
      </c>
      <c r="C39" s="42">
        <v>1900</v>
      </c>
      <c r="D39" s="42">
        <v>1259</v>
      </c>
      <c r="E39" s="42">
        <v>1754.5</v>
      </c>
      <c r="F39" s="42">
        <v>1754.5</v>
      </c>
      <c r="G39" s="42">
        <v>1754.5</v>
      </c>
      <c r="H39" s="42">
        <v>1754.5</v>
      </c>
      <c r="I39" s="42">
        <v>1754.5</v>
      </c>
    </row>
    <row r="40" spans="1:9" ht="15.75" thickBot="1" x14ac:dyDescent="0.3">
      <c r="A40" s="5" t="s">
        <v>22</v>
      </c>
      <c r="B40" s="18">
        <f>B30+B31+B32+B36</f>
        <v>6950</v>
      </c>
      <c r="C40" s="18">
        <f t="shared" ref="C40:I40" si="6">C30+C31+C32+C36</f>
        <v>5437</v>
      </c>
      <c r="D40" s="18">
        <f t="shared" si="6"/>
        <v>10427</v>
      </c>
      <c r="E40" s="18">
        <f t="shared" si="6"/>
        <v>10773.356660000001</v>
      </c>
      <c r="F40" s="18">
        <f t="shared" si="6"/>
        <v>11008.634058</v>
      </c>
      <c r="G40" s="18">
        <f t="shared" si="6"/>
        <v>16414.148598</v>
      </c>
      <c r="H40" s="18">
        <f t="shared" si="6"/>
        <v>21290.727759000001</v>
      </c>
      <c r="I40" s="18">
        <f t="shared" si="6"/>
        <v>21509.515873</v>
      </c>
    </row>
    <row r="41" spans="1:9" ht="15.75" thickBot="1" x14ac:dyDescent="0.3">
      <c r="A41" s="24" t="s">
        <v>40</v>
      </c>
      <c r="B41" s="25">
        <f>B28-B40</f>
        <v>0</v>
      </c>
      <c r="C41" s="25">
        <f t="shared" ref="C41:I41" si="7">C28-C40</f>
        <v>0</v>
      </c>
      <c r="D41" s="25">
        <f t="shared" si="7"/>
        <v>0</v>
      </c>
      <c r="E41" s="25">
        <f t="shared" si="7"/>
        <v>0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</row>
    <row r="42" spans="1:9" x14ac:dyDescent="0.25">
      <c r="A42" s="26"/>
      <c r="B42" s="27"/>
      <c r="C42" s="27"/>
      <c r="D42" s="27"/>
      <c r="E42" s="27"/>
      <c r="F42" s="27"/>
      <c r="G42" s="27"/>
      <c r="H42" s="27"/>
      <c r="I42" s="27"/>
    </row>
    <row r="43" spans="1:9" ht="15.75" thickBot="1" x14ac:dyDescent="0.3">
      <c r="A43" s="4" t="s">
        <v>23</v>
      </c>
      <c r="B43" s="39" t="s">
        <v>1</v>
      </c>
      <c r="C43" s="40" t="s">
        <v>2</v>
      </c>
      <c r="D43" s="40" t="s">
        <v>3</v>
      </c>
      <c r="E43" s="40" t="s">
        <v>4</v>
      </c>
      <c r="F43" s="40" t="s">
        <v>46</v>
      </c>
      <c r="G43" s="40" t="s">
        <v>5</v>
      </c>
      <c r="H43" s="40" t="s">
        <v>6</v>
      </c>
      <c r="I43" s="41" t="s">
        <v>7</v>
      </c>
    </row>
    <row r="44" spans="1:9" ht="18.75" customHeight="1" thickBot="1" x14ac:dyDescent="0.3">
      <c r="A44" s="6" t="s">
        <v>24</v>
      </c>
      <c r="B44" s="28">
        <f>IF(AND(B40=0,B39=""),"",(B30+B31)/(B40-B39))</f>
        <v>0.60182891979424658</v>
      </c>
      <c r="C44" s="28">
        <f>IF(AND(C40=0,C39=""),"",(C30+C31)/(C40-C39))</f>
        <v>0.42408821034775235</v>
      </c>
      <c r="D44" s="8"/>
      <c r="E44" s="28">
        <f>IF(AND(E40=0,E39=""),"",(E30+E31)/(E40-E39))</f>
        <v>0.77824240084995422</v>
      </c>
      <c r="F44" s="28">
        <f t="shared" ref="F44:I44" si="8">IF(AND(F40=0,F39=""),"",(F30+F31)/(F40-F39))</f>
        <v>0.80549233578003565</v>
      </c>
      <c r="G44" s="28">
        <f t="shared" si="8"/>
        <v>0.89085686540820042</v>
      </c>
      <c r="H44" s="28">
        <f t="shared" si="8"/>
        <v>0.92833826380043893</v>
      </c>
      <c r="I44" s="28">
        <f t="shared" si="8"/>
        <v>0.92913192229253339</v>
      </c>
    </row>
    <row r="45" spans="1:9" ht="18.75" customHeight="1" thickBot="1" x14ac:dyDescent="0.3">
      <c r="A45" s="6" t="s">
        <v>25</v>
      </c>
      <c r="B45" s="28">
        <f>IF(AND(B18=0,B16=""),"",(B33+B37)/(B18-B16))</f>
        <v>0</v>
      </c>
      <c r="C45" s="28">
        <f>IF(AND(C18=0,C16=""),"",(C33+C37)/(C18-C16))</f>
        <v>0</v>
      </c>
      <c r="D45" s="10"/>
      <c r="E45" s="28">
        <f>IF(AND(E18=0,E16=""),"",(E33+E37)/(E18-E16))</f>
        <v>0</v>
      </c>
      <c r="F45" s="28">
        <f t="shared" ref="F45:I45" si="9">IF(AND(F18=0,F16=""),"",(F33+F37)/(F18-F16))</f>
        <v>0</v>
      </c>
      <c r="G45" s="28">
        <f t="shared" si="9"/>
        <v>0</v>
      </c>
      <c r="H45" s="28">
        <f t="shared" si="9"/>
        <v>0</v>
      </c>
      <c r="I45" s="28">
        <f t="shared" si="9"/>
        <v>0</v>
      </c>
    </row>
    <row r="46" spans="1:9" ht="18.75" customHeight="1" thickBot="1" x14ac:dyDescent="0.3">
      <c r="A46" s="6" t="s">
        <v>26</v>
      </c>
      <c r="B46" s="28">
        <f>IF(AND(B37="",B38=""),"",(B24+B25+B27)/(B37+B38))</f>
        <v>3.3482708231855822</v>
      </c>
      <c r="C46" s="28">
        <f>IF(AND(C37="",C38=""),"",(C24+C25+C27)/(C37+C38))</f>
        <v>2.6804999999999999</v>
      </c>
      <c r="D46" s="10"/>
      <c r="E46" s="28">
        <f>IF(AND(E37="",E38=""),"",(E24+E25+E27)/(E37+E38))</f>
        <v>4.95167833</v>
      </c>
      <c r="F46" s="28">
        <f t="shared" ref="F46:I46" si="10">IF(AND(F37="",F38=""),"",(F24+F25+F27)/(F37+F38))</f>
        <v>5.7431300322222221</v>
      </c>
      <c r="G46" s="28">
        <f t="shared" si="10"/>
        <v>9.1763428737500004</v>
      </c>
      <c r="H46" s="28">
        <f t="shared" si="10"/>
        <v>8.7840963757142863</v>
      </c>
      <c r="I46" s="28">
        <f t="shared" si="10"/>
        <v>10.511087885714286</v>
      </c>
    </row>
    <row r="47" spans="1:9" ht="18.75" customHeight="1" thickBot="1" x14ac:dyDescent="0.3">
      <c r="A47" s="6" t="s">
        <v>27</v>
      </c>
      <c r="B47" s="29">
        <f>IF(AND(B11="",B12=0,B15=""),"",(365*B27)/(-B11-B12-B15))</f>
        <v>22.563309332822296</v>
      </c>
      <c r="C47" s="29">
        <f>IF(AND(C11="",C12=0,C15=""),"",(365*C27)/(-C11-C12-C15))</f>
        <v>14.907583711884232</v>
      </c>
      <c r="D47" s="10"/>
      <c r="E47" s="29">
        <f>IF(AND(E11="",E12=0,E15=""),"",(365*E27)/(-E11-E12-E15))</f>
        <v>37.494751220949311</v>
      </c>
      <c r="F47" s="29">
        <f>IF(AND(F11="",F12=0,F15=""),"",(365*F27)/(-F11-F12-F15))</f>
        <v>41.146238051763568</v>
      </c>
      <c r="G47" s="29">
        <f>IF(AND(G11="",G12=0,G15=""),"",(365*G27)/(-G11-G12-G15))</f>
        <v>63.556146182075835</v>
      </c>
      <c r="H47" s="29">
        <f>IF(AND(H11="",H12=0,H15=""),"",(365*H27)/(-H11-H12-H15))</f>
        <v>50.926560588544767</v>
      </c>
      <c r="I47" s="29">
        <f>IF(AND(I11="",I12=0,I15=""),"",(365*I27)/(-I11-I12-I15))</f>
        <v>62.83650551753351</v>
      </c>
    </row>
    <row r="48" spans="1:9" ht="18.75" customHeight="1" thickBot="1" x14ac:dyDescent="0.3">
      <c r="A48" s="6" t="s">
        <v>28</v>
      </c>
      <c r="B48" s="30">
        <f>IF(B6=0,"",(B18/B6))</f>
        <v>4.1310317771675167E-2</v>
      </c>
      <c r="C48" s="30">
        <f>IF(C6=0,"",(C18/C6))</f>
        <v>1.993991439130088E-2</v>
      </c>
      <c r="D48" s="31"/>
      <c r="E48" s="30">
        <f>IF(E6=0,"",(E18/E6))</f>
        <v>4.957441009299352E-3</v>
      </c>
      <c r="F48" s="30">
        <f>IF(F6=0,"",(F18/F6))</f>
        <v>6.1337789993383615E-3</v>
      </c>
      <c r="G48" s="30">
        <f>IF(G6=0,"",(G18/G6))</f>
        <v>8.5160738904260635E-3</v>
      </c>
      <c r="H48" s="30">
        <f>IF(H6=0,"",(H18/H6))</f>
        <v>1.0762139861428513E-3</v>
      </c>
      <c r="I48" s="30">
        <f>IF(I6=0,"",(I18/I6))</f>
        <v>3.0089074439741685E-3</v>
      </c>
    </row>
    <row r="49" spans="1:9" ht="18.75" customHeight="1" thickBot="1" x14ac:dyDescent="0.3">
      <c r="A49" s="6" t="s">
        <v>29</v>
      </c>
      <c r="B49" s="30" t="e">
        <f>IF(B30="","",(B18/B30))</f>
        <v>#DIV/0!</v>
      </c>
      <c r="C49" s="30" t="e">
        <f>IF(AND(B30="",C30=""),"",(C18/AVERAGE(B30,C30)))</f>
        <v>#DIV/0!</v>
      </c>
      <c r="D49" s="31"/>
      <c r="E49" s="30">
        <f>IF(AND(D30="",E30=""),"",(E18/AVERAGE(D30,E30)))</f>
        <v>5.1644006671734924E-2</v>
      </c>
      <c r="F49" s="30">
        <f>IF(AND(E30="",F30=""),"",(F18/AVERAGE(E30,F30)))</f>
        <v>6.0086129739478605E-2</v>
      </c>
      <c r="G49" s="30">
        <f>IF(AND(F30="",G30=""),"",(G18/AVERAGE(F30,G30)))</f>
        <v>5.9032656156459841E-2</v>
      </c>
      <c r="H49" s="30">
        <f>IF(AND(G30="",H30=""),"",(H18/AVERAGE(G30,H30)))</f>
        <v>4.9351305357852836E-3</v>
      </c>
      <c r="I49" s="30">
        <f>IF(AND(H30="",I30=""),"",(I18/AVERAGE(H30,I30)))</f>
        <v>1.2013118391382386E-2</v>
      </c>
    </row>
    <row r="50" spans="1:9" ht="18.75" customHeight="1" thickBot="1" x14ac:dyDescent="0.3">
      <c r="A50" s="6" t="s">
        <v>30</v>
      </c>
      <c r="B50" s="30" t="e">
        <f>IF(AND(B30="",B33="",B37=""),"",(B18-B15)/(B30+B33+B37))</f>
        <v>#DIV/0!</v>
      </c>
      <c r="C50" s="30" t="e">
        <f>IF(AND(B30="",B33="",B37=""),"",(C18-C15)/(AVERAGE(C30,B30)+AVERAGE(B33,C33)+AVERAGE(B37,C37)))</f>
        <v>#DIV/0!</v>
      </c>
      <c r="D50" s="32"/>
      <c r="E50" s="30">
        <f>IF(AND(D30="",D33="",D37=""),"",(E18-E15)/(AVERAGE(D30,E30)+AVERAGE(D33,E33)+AVERAGE(D37,E37)))</f>
        <v>5.1644006671734924E-2</v>
      </c>
      <c r="F50" s="30">
        <f>IF(AND(E30="",E33="",E37=""),"",(F18-F15)/(AVERAGE(E30,F30)+AVERAGE(E33,F33)+AVERAGE(E37,F37)))</f>
        <v>6.0086129739478605E-2</v>
      </c>
      <c r="G50" s="30">
        <f>IF(AND(F30="",F33="",F37=""),"",(G18-G15)/(AVERAGE(F30,G30)+AVERAGE(F33,G33)+AVERAGE(F37,G37)))</f>
        <v>5.9032656156459841E-2</v>
      </c>
      <c r="H50" s="30">
        <f>IF(AND(G30="",G33="",G37=""),"",(H18-H15)/(AVERAGE(G30,H30)+AVERAGE(G33,H33)+AVERAGE(G37,H37)))</f>
        <v>4.9351305357852836E-3</v>
      </c>
      <c r="I50" s="30">
        <f>IF(AND(H30="",H33="",H37=""),"",(I18-I15)/(AVERAGE(H30,I30)+AVERAGE(H33,I33)+AVERAGE(H37,I37)))</f>
        <v>1.2013118391382386E-2</v>
      </c>
    </row>
    <row r="51" spans="1:9" x14ac:dyDescent="0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9.5" customHeight="1" thickBot="1" x14ac:dyDescent="0.3">
      <c r="A52" s="4" t="s">
        <v>31</v>
      </c>
      <c r="B52" s="39" t="s">
        <v>1</v>
      </c>
      <c r="C52" s="39" t="s">
        <v>2</v>
      </c>
      <c r="D52" s="40" t="s">
        <v>3</v>
      </c>
      <c r="E52" s="40" t="s">
        <v>4</v>
      </c>
      <c r="F52" s="40" t="s">
        <v>46</v>
      </c>
      <c r="G52" s="40" t="s">
        <v>5</v>
      </c>
      <c r="H52" s="40" t="s">
        <v>6</v>
      </c>
      <c r="I52" s="41" t="s">
        <v>7</v>
      </c>
    </row>
    <row r="53" spans="1:9" ht="20.25" customHeight="1" thickBot="1" x14ac:dyDescent="0.3">
      <c r="A53" s="6" t="s">
        <v>66</v>
      </c>
      <c r="B53" s="8"/>
      <c r="C53" s="7">
        <f>C18</f>
        <v>1500</v>
      </c>
      <c r="D53" s="8"/>
      <c r="E53" s="7">
        <f>E18</f>
        <v>366.33305999999357</v>
      </c>
      <c r="F53" s="7">
        <f>F18</f>
        <v>434.81299900000886</v>
      </c>
      <c r="G53" s="7">
        <f>G18</f>
        <v>605.49153899999874</v>
      </c>
      <c r="H53" s="7">
        <f>H18</f>
        <v>76.977861000006442</v>
      </c>
      <c r="I53" s="7">
        <f>I18</f>
        <v>219.1868149999973</v>
      </c>
    </row>
    <row r="54" spans="1:9" ht="18" customHeight="1" thickBot="1" x14ac:dyDescent="0.3">
      <c r="A54" s="6" t="s">
        <v>39</v>
      </c>
      <c r="B54" s="10"/>
      <c r="C54" s="7">
        <f>C16</f>
        <v>-200</v>
      </c>
      <c r="D54" s="10"/>
      <c r="E54" s="7">
        <f>E16</f>
        <v>-199</v>
      </c>
      <c r="F54" s="7">
        <f>F16</f>
        <v>-199</v>
      </c>
      <c r="G54" s="7">
        <f>G16</f>
        <v>-339</v>
      </c>
      <c r="H54" s="7">
        <f>H16</f>
        <v>-1339.007167</v>
      </c>
      <c r="I54" s="7">
        <f>I16</f>
        <v>-2199</v>
      </c>
    </row>
    <row r="55" spans="1:9" ht="18.75" customHeight="1" thickBot="1" x14ac:dyDescent="0.3">
      <c r="A55" s="6" t="s">
        <v>32</v>
      </c>
      <c r="B55" s="10"/>
      <c r="C55" s="7">
        <f>C53+(-C54)</f>
        <v>1700</v>
      </c>
      <c r="D55" s="10"/>
      <c r="E55" s="7">
        <f>E53+(-E54)</f>
        <v>565.33305999999357</v>
      </c>
      <c r="F55" s="7">
        <f t="shared" ref="F55:I55" si="11">F53+(-F54)</f>
        <v>633.81299900000886</v>
      </c>
      <c r="G55" s="7">
        <f t="shared" si="11"/>
        <v>944.49153899999874</v>
      </c>
      <c r="H55" s="7">
        <f t="shared" si="11"/>
        <v>1415.9850280000064</v>
      </c>
      <c r="I55" s="7">
        <f t="shared" si="11"/>
        <v>2418.1868149999973</v>
      </c>
    </row>
    <row r="56" spans="1:9" ht="21" customHeight="1" thickBot="1" x14ac:dyDescent="0.3">
      <c r="A56" s="6" t="s">
        <v>33</v>
      </c>
      <c r="B56" s="10"/>
      <c r="C56" s="42"/>
      <c r="D56" s="10"/>
      <c r="E56" s="42">
        <v>-3032.4560000000001</v>
      </c>
      <c r="F56" s="42"/>
      <c r="G56" s="42">
        <v>-1400</v>
      </c>
      <c r="H56" s="42">
        <v>-8600</v>
      </c>
      <c r="I56" s="42"/>
    </row>
    <row r="57" spans="1:9" ht="21" customHeight="1" thickBot="1" x14ac:dyDescent="0.3">
      <c r="A57" s="6" t="s">
        <v>71</v>
      </c>
      <c r="B57" s="10"/>
      <c r="C57" s="42"/>
      <c r="D57" s="10"/>
      <c r="E57" s="42">
        <v>5000</v>
      </c>
      <c r="F57" s="42"/>
      <c r="G57" s="42">
        <v>5000</v>
      </c>
      <c r="H57" s="42">
        <v>5000</v>
      </c>
      <c r="I57" s="42"/>
    </row>
    <row r="58" spans="1:9" ht="17.25" customHeight="1" thickBot="1" x14ac:dyDescent="0.3">
      <c r="A58" s="6" t="s">
        <v>34</v>
      </c>
      <c r="B58" s="10"/>
      <c r="C58" s="42"/>
      <c r="D58" s="10"/>
      <c r="E58" s="42"/>
      <c r="F58" s="42"/>
      <c r="G58" s="42"/>
      <c r="H58" s="42"/>
      <c r="I58" s="42"/>
    </row>
    <row r="59" spans="1:9" ht="18.75" customHeight="1" thickBot="1" x14ac:dyDescent="0.3">
      <c r="A59" s="6" t="s">
        <v>35</v>
      </c>
      <c r="B59" s="10"/>
      <c r="C59" s="42"/>
      <c r="D59" s="10"/>
      <c r="E59" s="42"/>
      <c r="F59" s="42">
        <v>-246.94499999999999</v>
      </c>
      <c r="G59" s="42">
        <v>-248.334</v>
      </c>
      <c r="H59" s="42">
        <v>-249.72399999999999</v>
      </c>
      <c r="I59" s="42">
        <v>-75.866</v>
      </c>
    </row>
    <row r="60" spans="1:9" ht="18.75" customHeight="1" thickBot="1" x14ac:dyDescent="0.3">
      <c r="A60" s="6" t="s">
        <v>36</v>
      </c>
      <c r="B60" s="33"/>
      <c r="C60" s="7">
        <f>(B23+B24)-(C23+C24)</f>
        <v>0</v>
      </c>
      <c r="D60" s="10"/>
      <c r="E60" s="7">
        <f>(D23+D24)-(E23+E24)</f>
        <v>0</v>
      </c>
      <c r="F60" s="7">
        <f t="shared" ref="F60:I60" si="12">(E23+E24)-(F23+F24)</f>
        <v>0</v>
      </c>
      <c r="G60" s="7">
        <f t="shared" si="12"/>
        <v>0</v>
      </c>
      <c r="H60" s="7">
        <f t="shared" si="12"/>
        <v>0</v>
      </c>
      <c r="I60" s="7">
        <f t="shared" si="12"/>
        <v>0</v>
      </c>
    </row>
    <row r="61" spans="1:9" ht="21" customHeight="1" thickBot="1" x14ac:dyDescent="0.3">
      <c r="A61" s="6" t="s">
        <v>37</v>
      </c>
      <c r="B61" s="10"/>
      <c r="C61" s="46">
        <f>C56+C57+C58+C59+C60</f>
        <v>0</v>
      </c>
      <c r="D61" s="10"/>
      <c r="E61" s="46">
        <f>E56+E57+E58+E59+E60</f>
        <v>1967.5439999999999</v>
      </c>
      <c r="F61" s="46">
        <f t="shared" ref="F61:I61" si="13">F56+F57+F58+F59+F60</f>
        <v>-246.94499999999999</v>
      </c>
      <c r="G61" s="46">
        <f t="shared" si="13"/>
        <v>3351.6660000000002</v>
      </c>
      <c r="H61" s="46">
        <f t="shared" si="13"/>
        <v>-3849.7240000000002</v>
      </c>
      <c r="I61" s="46">
        <f t="shared" si="13"/>
        <v>-75.866</v>
      </c>
    </row>
    <row r="62" spans="1:9" ht="18.75" customHeight="1" thickBot="1" x14ac:dyDescent="0.3">
      <c r="A62" s="6" t="s">
        <v>45</v>
      </c>
      <c r="B62" s="10"/>
      <c r="C62" s="7">
        <f>C55+C61</f>
        <v>1700</v>
      </c>
      <c r="D62" s="10"/>
      <c r="E62" s="7">
        <f>E55+E61</f>
        <v>2532.8770599999934</v>
      </c>
      <c r="F62" s="7">
        <f t="shared" ref="F62:I62" si="14">F55+F61</f>
        <v>386.86799900000887</v>
      </c>
      <c r="G62" s="7">
        <f t="shared" si="14"/>
        <v>4296.1575389999989</v>
      </c>
      <c r="H62" s="7">
        <f t="shared" si="14"/>
        <v>-2433.7389719999937</v>
      </c>
      <c r="I62" s="7">
        <f t="shared" si="14"/>
        <v>2342.3208149999973</v>
      </c>
    </row>
    <row r="63" spans="1:9" ht="21" customHeight="1" thickBot="1" x14ac:dyDescent="0.3">
      <c r="A63" s="6" t="s">
        <v>41</v>
      </c>
      <c r="B63" s="33"/>
      <c r="C63" s="7">
        <f>B27</f>
        <v>4516</v>
      </c>
      <c r="D63" s="10"/>
      <c r="E63" s="7">
        <f>D27</f>
        <v>5000</v>
      </c>
      <c r="F63" s="7">
        <f t="shared" ref="F63:I63" si="15">E27</f>
        <v>7532.8766599999999</v>
      </c>
      <c r="G63" s="7">
        <f t="shared" si="15"/>
        <v>7919.7444580000001</v>
      </c>
      <c r="H63" s="7">
        <f t="shared" si="15"/>
        <v>12215.901206</v>
      </c>
      <c r="I63" s="7">
        <f t="shared" si="15"/>
        <v>9782.1625860000004</v>
      </c>
    </row>
    <row r="64" spans="1:9" ht="17.25" customHeight="1" thickBot="1" x14ac:dyDescent="0.3">
      <c r="A64" s="6" t="s">
        <v>42</v>
      </c>
      <c r="B64" s="10"/>
      <c r="C64" s="7">
        <f>C27</f>
        <v>3003</v>
      </c>
      <c r="D64" s="10"/>
      <c r="E64" s="7">
        <f>E27</f>
        <v>7532.8766599999999</v>
      </c>
      <c r="F64" s="7">
        <f t="shared" ref="F64:I64" si="16">F27</f>
        <v>7919.7444580000001</v>
      </c>
      <c r="G64" s="7">
        <f t="shared" si="16"/>
        <v>12215.901206</v>
      </c>
      <c r="H64" s="7">
        <f t="shared" si="16"/>
        <v>9782.1625860000004</v>
      </c>
      <c r="I64" s="7">
        <f t="shared" si="16"/>
        <v>12124.48353</v>
      </c>
    </row>
    <row r="65" spans="1:9" ht="17.25" customHeight="1" thickBot="1" x14ac:dyDescent="0.3">
      <c r="A65" s="11" t="s">
        <v>43</v>
      </c>
      <c r="B65" s="10"/>
      <c r="C65" s="34">
        <f>C64-C63</f>
        <v>-1513</v>
      </c>
      <c r="D65" s="10"/>
      <c r="E65" s="34">
        <f>E64-E63</f>
        <v>2532.8766599999999</v>
      </c>
      <c r="F65" s="34">
        <f t="shared" ref="F65:I65" si="17">F64-F63</f>
        <v>386.86779800000022</v>
      </c>
      <c r="G65" s="34">
        <f t="shared" si="17"/>
        <v>4296.1567480000003</v>
      </c>
      <c r="H65" s="34">
        <f t="shared" si="17"/>
        <v>-2433.7386200000001</v>
      </c>
      <c r="I65" s="34">
        <f t="shared" si="17"/>
        <v>2342.3209439999991</v>
      </c>
    </row>
    <row r="66" spans="1:9" ht="23.25" customHeight="1" thickBot="1" x14ac:dyDescent="0.3">
      <c r="A66" s="24" t="s">
        <v>44</v>
      </c>
      <c r="B66" s="35"/>
      <c r="C66" s="36">
        <f>C62-C65</f>
        <v>3213</v>
      </c>
      <c r="D66" s="35"/>
      <c r="E66" s="36">
        <f>E62-E65</f>
        <v>3.9999999353312887E-4</v>
      </c>
      <c r="F66" s="36">
        <f t="shared" ref="F66:I66" si="18">F62-F65</f>
        <v>2.0100000864431422E-4</v>
      </c>
      <c r="G66" s="36">
        <f t="shared" si="18"/>
        <v>7.9099999857135117E-4</v>
      </c>
      <c r="H66" s="36">
        <f t="shared" si="18"/>
        <v>-3.5199999365431722E-4</v>
      </c>
      <c r="I66" s="36">
        <f t="shared" si="18"/>
        <v>-1.2900000183435623E-4</v>
      </c>
    </row>
    <row r="68" spans="1:9" x14ac:dyDescent="0.25">
      <c r="A68" s="37" t="s">
        <v>60</v>
      </c>
    </row>
    <row r="70" spans="1:9" ht="33" customHeight="1" x14ac:dyDescent="0.25">
      <c r="A70" s="49" t="s">
        <v>61</v>
      </c>
      <c r="B70" s="49"/>
      <c r="C70" s="49"/>
      <c r="D70" s="49"/>
      <c r="E70" s="49"/>
    </row>
    <row r="71" spans="1:9" x14ac:dyDescent="0.25">
      <c r="A71" s="49"/>
      <c r="B71" s="49"/>
      <c r="C71" s="49"/>
      <c r="D71" s="49"/>
      <c r="E71" s="49"/>
    </row>
    <row r="72" spans="1:9" ht="5.25" customHeight="1" x14ac:dyDescent="0.25">
      <c r="A72" s="38"/>
      <c r="B72" s="38"/>
      <c r="C72" s="38"/>
      <c r="D72" s="38"/>
      <c r="E72" s="38"/>
    </row>
    <row r="73" spans="1:9" x14ac:dyDescent="0.25">
      <c r="A73" s="38" t="s">
        <v>55</v>
      </c>
      <c r="B73" s="38"/>
      <c r="C73" s="38"/>
      <c r="D73" s="38"/>
      <c r="E73" s="38"/>
    </row>
    <row r="74" spans="1:9" x14ac:dyDescent="0.25">
      <c r="A74" s="38" t="s">
        <v>56</v>
      </c>
      <c r="B74" s="38"/>
      <c r="C74" s="38"/>
      <c r="D74" s="38"/>
      <c r="E74" s="38"/>
    </row>
    <row r="75" spans="1:9" x14ac:dyDescent="0.25">
      <c r="A75" s="38" t="s">
        <v>57</v>
      </c>
      <c r="B75" s="38"/>
      <c r="C75" s="38"/>
      <c r="D75" s="38"/>
      <c r="E75" s="38"/>
    </row>
    <row r="76" spans="1:9" x14ac:dyDescent="0.25">
      <c r="A76" s="38" t="s">
        <v>58</v>
      </c>
      <c r="B76" s="38"/>
      <c r="C76" s="38"/>
      <c r="D76" s="38"/>
      <c r="E76" s="38"/>
    </row>
    <row r="77" spans="1:9" x14ac:dyDescent="0.25">
      <c r="A77" s="38" t="s">
        <v>59</v>
      </c>
      <c r="B77" s="38"/>
      <c r="C77" s="38"/>
      <c r="D77" s="38"/>
      <c r="E77" s="38"/>
    </row>
  </sheetData>
  <sheetProtection password="CC3E" sheet="1" objects="1" scenarios="1"/>
  <mergeCells count="2">
    <mergeCell ref="B3:I3"/>
    <mergeCell ref="A70:E71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D3A04F2CC84D143BC2366A03E3116AF" ma:contentTypeVersion="0" ma:contentTypeDescription="Luo uusi asiakirja." ma:contentTypeScope="" ma:versionID="05429036153850a77f08277fb5a7b04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D3CCC2-7E9A-4FC4-A12B-F3819DD70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D08CBE-A1FE-479E-8F18-101009863C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683CA2-FC0E-4898-BD38-F8318C51C7E3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OPM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Moisiolinna Kim</cp:lastModifiedBy>
  <cp:lastPrinted>2013-03-26T13:20:45Z</cp:lastPrinted>
  <dcterms:created xsi:type="dcterms:W3CDTF">2013-03-14T10:25:16Z</dcterms:created>
  <dcterms:modified xsi:type="dcterms:W3CDTF">2013-10-11T07:58:07Z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0x0101006D3A04F2CC84D143BC2366A03E3116AF</vt:lpwstr>
  </property>
</Properties>
</file>