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turku-my.sharepoint.com/personal/henrietta_helenius_turku_fi/Documents/Työpöytä/Väliaikaiset tallenteet/"/>
    </mc:Choice>
  </mc:AlternateContent>
  <xr:revisionPtr revIDLastSave="0" documentId="8_{5C2A32ED-E494-4C2D-BF47-E6C86D782B34}" xr6:coauthVersionLast="47" xr6:coauthVersionMax="47" xr10:uidLastSave="{00000000-0000-0000-0000-000000000000}"/>
  <bookViews>
    <workbookView xWindow="780" yWindow="780" windowWidth="21600" windowHeight="11295" xr2:uid="{AE853561-651F-4D3D-A898-C44DF7AC386A}"/>
  </bookViews>
  <sheets>
    <sheet name="Kaikki yhteensä" sheetId="3" r:id="rId1"/>
    <sheet name="Monimuotoinen oppimisymp. rehto" sheetId="1" r:id="rId2"/>
    <sheet name="Korottuvat TVAt" sheetId="2" r:id="rId3"/>
    <sheet name="VALMO" sheetId="5" r:id="rId4"/>
    <sheet name="Työväenopisto" sheetId="4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" i="3" l="1"/>
  <c r="B8" i="5"/>
  <c r="B9" i="5" s="1"/>
  <c r="C5" i="4" l="1"/>
  <c r="C6" i="4" s="1"/>
  <c r="C8" i="4" s="1"/>
  <c r="L10" i="2"/>
  <c r="B22" i="2"/>
  <c r="B21" i="2"/>
  <c r="AL14" i="2"/>
  <c r="AO10" i="2"/>
  <c r="B3" i="3"/>
  <c r="AE15" i="2"/>
  <c r="AD15" i="2"/>
  <c r="AC15" i="2"/>
  <c r="AB15" i="2"/>
  <c r="AA15" i="2"/>
  <c r="W15" i="2"/>
  <c r="V15" i="2"/>
  <c r="U15" i="2"/>
  <c r="T15" i="2"/>
  <c r="S15" i="2"/>
  <c r="O15" i="2"/>
  <c r="N15" i="2"/>
  <c r="M15" i="2"/>
  <c r="L15" i="2"/>
  <c r="K15" i="2"/>
  <c r="G15" i="2"/>
  <c r="F15" i="2"/>
  <c r="E15" i="2"/>
  <c r="D15" i="2"/>
  <c r="C15" i="2"/>
  <c r="AE14" i="2"/>
  <c r="W14" i="2"/>
  <c r="O14" i="2"/>
  <c r="G14" i="2"/>
  <c r="AH13" i="2"/>
  <c r="AH16" i="2" s="1"/>
  <c r="AG13" i="2"/>
  <c r="AG14" i="2" s="1"/>
  <c r="AF13" i="2"/>
  <c r="AF14" i="2" s="1"/>
  <c r="AE13" i="2"/>
  <c r="AE16" i="2" s="1"/>
  <c r="AD14" i="2"/>
  <c r="AC13" i="2"/>
  <c r="AC14" i="2" s="1"/>
  <c r="AB13" i="2"/>
  <c r="AB14" i="2" s="1"/>
  <c r="AA13" i="2"/>
  <c r="AA14" i="2" s="1"/>
  <c r="Z13" i="2"/>
  <c r="Z16" i="2" s="1"/>
  <c r="Y13" i="2"/>
  <c r="Y14" i="2" s="1"/>
  <c r="X13" i="2"/>
  <c r="X16" i="2" s="1"/>
  <c r="W13" i="2"/>
  <c r="W16" i="2" s="1"/>
  <c r="V13" i="2"/>
  <c r="V14" i="2" s="1"/>
  <c r="U13" i="2"/>
  <c r="U14" i="2" s="1"/>
  <c r="T13" i="2"/>
  <c r="T14" i="2" s="1"/>
  <c r="S13" i="2"/>
  <c r="S14" i="2" s="1"/>
  <c r="R13" i="2"/>
  <c r="R16" i="2" s="1"/>
  <c r="Q13" i="2"/>
  <c r="Q14" i="2" s="1"/>
  <c r="P13" i="2"/>
  <c r="P14" i="2" s="1"/>
  <c r="O13" i="2"/>
  <c r="O16" i="2" s="1"/>
  <c r="N13" i="2"/>
  <c r="N14" i="2" s="1"/>
  <c r="M13" i="2"/>
  <c r="M14" i="2" s="1"/>
  <c r="L13" i="2"/>
  <c r="L14" i="2" s="1"/>
  <c r="K13" i="2"/>
  <c r="K14" i="2" s="1"/>
  <c r="J13" i="2"/>
  <c r="J16" i="2" s="1"/>
  <c r="I13" i="2"/>
  <c r="I14" i="2" s="1"/>
  <c r="H13" i="2"/>
  <c r="H16" i="2" s="1"/>
  <c r="G13" i="2"/>
  <c r="G16" i="2" s="1"/>
  <c r="F13" i="2"/>
  <c r="F14" i="2" s="1"/>
  <c r="E13" i="2"/>
  <c r="E14" i="2" s="1"/>
  <c r="D13" i="2"/>
  <c r="D14" i="2" s="1"/>
  <c r="C13" i="2"/>
  <c r="C14" i="2" s="1"/>
  <c r="B13" i="2"/>
  <c r="B16" i="2" s="1"/>
  <c r="AH12" i="2"/>
  <c r="AG12" i="2"/>
  <c r="AE12" i="2"/>
  <c r="AD12" i="2"/>
  <c r="AC12" i="2"/>
  <c r="AB12" i="2"/>
  <c r="AA12" i="2"/>
  <c r="Z12" i="2"/>
  <c r="Y12" i="2"/>
  <c r="W12" i="2"/>
  <c r="V12" i="2"/>
  <c r="U12" i="2"/>
  <c r="T12" i="2"/>
  <c r="S12" i="2"/>
  <c r="R12" i="2"/>
  <c r="Q12" i="2"/>
  <c r="O12" i="2"/>
  <c r="N12" i="2"/>
  <c r="M12" i="2"/>
  <c r="L12" i="2"/>
  <c r="K12" i="2"/>
  <c r="J12" i="2"/>
  <c r="I12" i="2"/>
  <c r="G12" i="2"/>
  <c r="F12" i="2"/>
  <c r="E12" i="2"/>
  <c r="D12" i="2"/>
  <c r="C12" i="2"/>
  <c r="B12" i="2"/>
  <c r="AI9" i="2"/>
  <c r="AH9" i="2"/>
  <c r="AG9" i="2"/>
  <c r="AF9" i="2"/>
  <c r="AE9" i="2"/>
  <c r="AD9" i="2"/>
  <c r="AC9" i="2"/>
  <c r="AB9" i="2"/>
  <c r="AA9" i="2"/>
  <c r="Z9" i="2"/>
  <c r="Y9" i="2"/>
  <c r="X9" i="2"/>
  <c r="W9" i="2"/>
  <c r="V9" i="2"/>
  <c r="U9" i="2"/>
  <c r="T9" i="2"/>
  <c r="S9" i="2"/>
  <c r="R9" i="2"/>
  <c r="Q9" i="2"/>
  <c r="P9" i="2"/>
  <c r="O9" i="2"/>
  <c r="N9" i="2"/>
  <c r="M9" i="2"/>
  <c r="L9" i="2"/>
  <c r="K9" i="2"/>
  <c r="J9" i="2"/>
  <c r="I9" i="2"/>
  <c r="H9" i="2"/>
  <c r="G9" i="2"/>
  <c r="F9" i="2"/>
  <c r="D9" i="2"/>
  <c r="C9" i="2"/>
  <c r="B9" i="2"/>
  <c r="AI8" i="2"/>
  <c r="AH8" i="2"/>
  <c r="AG8" i="2"/>
  <c r="AF8" i="2"/>
  <c r="AE8" i="2"/>
  <c r="AD8" i="2"/>
  <c r="AC8" i="2"/>
  <c r="AB8" i="2"/>
  <c r="AA8" i="2"/>
  <c r="Z8" i="2"/>
  <c r="Y8" i="2"/>
  <c r="X8" i="2"/>
  <c r="W8" i="2"/>
  <c r="V8" i="2"/>
  <c r="U8" i="2"/>
  <c r="T8" i="2"/>
  <c r="S8" i="2"/>
  <c r="R8" i="2"/>
  <c r="Q8" i="2"/>
  <c r="P8" i="2"/>
  <c r="O8" i="2"/>
  <c r="N8" i="2"/>
  <c r="M8" i="2"/>
  <c r="L8" i="2"/>
  <c r="K8" i="2"/>
  <c r="J8" i="2"/>
  <c r="I8" i="2"/>
  <c r="H8" i="2"/>
  <c r="G8" i="2"/>
  <c r="F8" i="2"/>
  <c r="E8" i="2"/>
  <c r="D8" i="2"/>
  <c r="C8" i="2"/>
  <c r="B8" i="2"/>
  <c r="B26" i="1"/>
  <c r="AF16" i="2" l="1"/>
  <c r="B14" i="2"/>
  <c r="J14" i="2"/>
  <c r="R14" i="2"/>
  <c r="Z14" i="2"/>
  <c r="AH14" i="2"/>
  <c r="C16" i="2"/>
  <c r="AK16" i="2" s="1"/>
  <c r="AM16" i="2" s="1"/>
  <c r="H3" i="3" s="1"/>
  <c r="H7" i="3" s="1"/>
  <c r="K16" i="2"/>
  <c r="S16" i="2"/>
  <c r="AA16" i="2"/>
  <c r="D16" i="2"/>
  <c r="L16" i="2"/>
  <c r="T16" i="2"/>
  <c r="AB16" i="2"/>
  <c r="H15" i="2"/>
  <c r="P15" i="2"/>
  <c r="X15" i="2"/>
  <c r="AF15" i="2"/>
  <c r="E16" i="2"/>
  <c r="M16" i="2"/>
  <c r="U16" i="2"/>
  <c r="AC16" i="2"/>
  <c r="I15" i="2"/>
  <c r="Q15" i="2"/>
  <c r="Y15" i="2"/>
  <c r="AG15" i="2"/>
  <c r="F16" i="2"/>
  <c r="N16" i="2"/>
  <c r="V16" i="2"/>
  <c r="AD16" i="2"/>
  <c r="H12" i="2"/>
  <c r="P12" i="2"/>
  <c r="X12" i="2"/>
  <c r="AF12" i="2"/>
  <c r="B15" i="2"/>
  <c r="J15" i="2"/>
  <c r="R15" i="2"/>
  <c r="Z15" i="2"/>
  <c r="AH15" i="2"/>
  <c r="P16" i="2"/>
  <c r="H14" i="2"/>
  <c r="X14" i="2"/>
  <c r="I16" i="2"/>
  <c r="Q16" i="2"/>
  <c r="Y16" i="2"/>
  <c r="AG16" i="2"/>
  <c r="AK15" i="2" l="1"/>
  <c r="AM15" i="2" s="1"/>
  <c r="E3" i="3" s="1"/>
  <c r="E5" i="3" s="1"/>
  <c r="E7" i="3" s="1"/>
  <c r="AK14" i="2"/>
  <c r="AM14" i="2" s="1"/>
  <c r="B4" i="3" s="1"/>
  <c r="B7" i="3" s="1"/>
  <c r="B10" i="3" s="1"/>
</calcChain>
</file>

<file path=xl/sharedStrings.xml><?xml version="1.0" encoding="utf-8"?>
<sst xmlns="http://schemas.openxmlformats.org/spreadsheetml/2006/main" count="125" uniqueCount="96">
  <si>
    <t>Rehtorit/johtajat/apulaisrehtorit</t>
  </si>
  <si>
    <t>Turun Lyseon koulu</t>
  </si>
  <si>
    <t>Rehtori</t>
  </si>
  <si>
    <t>Apulaisrehtori (Pallivahan yksikkö)</t>
  </si>
  <si>
    <t>Pallivahassa muut eivät saa</t>
  </si>
  <si>
    <t>Topeliuksen koulu</t>
  </si>
  <si>
    <t>Ainoastaan yläkoulun-% ylittää, koko koulun-% jää alle</t>
  </si>
  <si>
    <t>Apulaisrehtori (alakoulu?)</t>
  </si>
  <si>
    <t>Alakoulussa muut eivät saa</t>
  </si>
  <si>
    <t>Nummenpakan koulu</t>
  </si>
  <si>
    <t>Yläkoulussa muut saavat 81,60</t>
  </si>
  <si>
    <t>Apulaisrehtori</t>
  </si>
  <si>
    <t>Alakoulussa muut saavat 108,91</t>
  </si>
  <si>
    <t>Katariinan koulu</t>
  </si>
  <si>
    <t>Lausteen koulu</t>
  </si>
  <si>
    <t>Pääskyvuoren koulu</t>
  </si>
  <si>
    <t>Pansion koulu</t>
  </si>
  <si>
    <t xml:space="preserve">Ilpoisten koulu </t>
  </si>
  <si>
    <t>Luolavuoren koulu</t>
  </si>
  <si>
    <t>Luolavuoren koulun Ruiskadun 7-9 lk. saa</t>
  </si>
  <si>
    <t>po 1. lkn op.</t>
  </si>
  <si>
    <t>po 2. lkn op.</t>
  </si>
  <si>
    <t>po yhdyslk  3-6</t>
  </si>
  <si>
    <t>EI po vastuu 7. lk.</t>
  </si>
  <si>
    <t>EI po vastuu 8./9. lk</t>
  </si>
  <si>
    <t>Vier.kiel.op. 15-</t>
  </si>
  <si>
    <t>Vier.kiel.op.5-14</t>
  </si>
  <si>
    <t>po Valmo-op. (≥16 vt)</t>
  </si>
  <si>
    <t>Monimuot. opp.ymp. R2/S2 op. 2023-
EI työm. s. 107,40</t>
  </si>
  <si>
    <t>Monimuot. opp.ymp. R2/S2 op. 2023-
EI työm. s. 80,47</t>
  </si>
  <si>
    <t>Pedagog. tuen tarve 2023-
EI työm.s.</t>
  </si>
  <si>
    <t>po muu mainittu toiminta</t>
  </si>
  <si>
    <t xml:space="preserve">po ja lu TVT-tuki  </t>
  </si>
  <si>
    <t>po ja lu oh-ryhmä</t>
  </si>
  <si>
    <t>po ja lu turv.vastuu 1</t>
  </si>
  <si>
    <t>po ja lu turv.vastuu 2</t>
  </si>
  <si>
    <t>po ja lu turv.vastuu 3</t>
  </si>
  <si>
    <t>po ja lu Reaaliaik. etäop.</t>
  </si>
  <si>
    <t>po ja lu varajoht.</t>
  </si>
  <si>
    <t>EI po ja lu yht.pohj.leirik.</t>
  </si>
  <si>
    <t>lu 1. vkn ro</t>
  </si>
  <si>
    <t xml:space="preserve">lu 2-3. vkn ro </t>
  </si>
  <si>
    <t xml:space="preserve">lu 4. vkn ro </t>
  </si>
  <si>
    <t xml:space="preserve">lu Vuositasovastaava </t>
  </si>
  <si>
    <t>lu KK yht.työ</t>
  </si>
  <si>
    <t>lu vastuuteht.</t>
  </si>
  <si>
    <t xml:space="preserve">lu pedag. tuki </t>
  </si>
  <si>
    <t xml:space="preserve"> lu OHOR jäsenyys</t>
  </si>
  <si>
    <t xml:space="preserve">Toistaiseksi voim. oleva TVA
po OPO
40304066/
40304067
vuosityöaika 
</t>
  </si>
  <si>
    <t>Toistaiseksi voim. oleva TVA
po erityisopetus
40304012-40304017 ja
40307044-40307049
vuosityöaika</t>
  </si>
  <si>
    <t>Toistaiseksi voim. oleva TVA
lu erityisopetus
vuosityöaika</t>
  </si>
  <si>
    <r>
      <rPr>
        <b/>
        <sz val="11"/>
        <rFont val="Aptos Narrow"/>
        <family val="2"/>
        <scheme val="minor"/>
      </rPr>
      <t>Toistaiseksi voim. oleva TVA</t>
    </r>
    <r>
      <rPr>
        <b/>
        <i/>
        <sz val="11"/>
        <rFont val="Aptos Narrow"/>
        <family val="2"/>
        <scheme val="minor"/>
      </rPr>
      <t xml:space="preserve">
lu opinto-ohjaaja
vuosityö-
aika</t>
    </r>
  </si>
  <si>
    <t>Toistaiseksi voim. oleva TVA
Työvänopistojen tiimivast.</t>
  </si>
  <si>
    <t>K Toistaiseksi voim. oleva TVA
po ja lu reht</t>
  </si>
  <si>
    <t>Peruopetus, muut hinnoittelut</t>
  </si>
  <si>
    <t>Lukio</t>
  </si>
  <si>
    <t>Työväenopisto</t>
  </si>
  <si>
    <t>Luokanopettajan hinnoittelut (4 03 04 03 0, 4 03 04 03 1, 4 03 04 03 3,  4 03 04 3 8, 4 03 07 05 6, 4 03 07 05 7, 4 03 07 05 9, 4 03 07 09 9)</t>
  </si>
  <si>
    <t>Perusopetus yhteensä</t>
  </si>
  <si>
    <t>Yhteensä</t>
  </si>
  <si>
    <t>Perusopetuksen johtajien TVA</t>
  </si>
  <si>
    <t>TVA suuruus</t>
  </si>
  <si>
    <t>Laskut erikseen</t>
  </si>
  <si>
    <t>TVA korotettu</t>
  </si>
  <si>
    <t>Korotus 1,41%</t>
  </si>
  <si>
    <t>Summa kaiki</t>
  </si>
  <si>
    <t>Kustannusvaikutus yhteensä</t>
  </si>
  <si>
    <t>Kustannusvaikutus tasa-summiin perusopetus</t>
  </si>
  <si>
    <t>Perusopetus</t>
  </si>
  <si>
    <t>Kustannusvaikutus tasa-summiin lukio</t>
  </si>
  <si>
    <t>Kustannusvaikutus työväenopisto</t>
  </si>
  <si>
    <t>Kaksi johtajaa</t>
  </si>
  <si>
    <t>Korottuvat TVA:t</t>
  </si>
  <si>
    <t>Koulunjohtajia, joille ei tullut korotusta</t>
  </si>
  <si>
    <t>Ammatillinen koulutus</t>
  </si>
  <si>
    <t>Järjestelyerä</t>
  </si>
  <si>
    <t>TSA</t>
  </si>
  <si>
    <t>Valmo</t>
  </si>
  <si>
    <t xml:space="preserve">Valmo, uusi TVA </t>
  </si>
  <si>
    <t>Vanha TVA</t>
  </si>
  <si>
    <t>Kustannusvaikutus</t>
  </si>
  <si>
    <t>Monimuotoinen oppimisympäristö rehtorit</t>
  </si>
  <si>
    <t>Pedagogisen tuen TVA</t>
  </si>
  <si>
    <t>Kertoimeen käytettävissä</t>
  </si>
  <si>
    <t>Palkkasumma</t>
  </si>
  <si>
    <t>Korotus%</t>
  </si>
  <si>
    <t>Keroimeen käytettävissä</t>
  </si>
  <si>
    <t>Uusi TVA</t>
  </si>
  <si>
    <t>Erotus</t>
  </si>
  <si>
    <t>Jäljellä</t>
  </si>
  <si>
    <t>Iltalukion ro</t>
  </si>
  <si>
    <t>Kertoimeen</t>
  </si>
  <si>
    <t>Päätoimisen luottamusmiehen korvaus</t>
  </si>
  <si>
    <t>TVA (108,91-&gt;195,46)</t>
  </si>
  <si>
    <t>Jäljellä TSA:han</t>
  </si>
  <si>
    <t>5 tiiminvetäjää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</si>
</sst>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000\ %"/>
  </numFmts>
  <fonts count="6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b/>
      <i/>
      <sz val="11"/>
      <name val="Aptos Narrow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DD7E5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C1EFFF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 style="thick">
        <color indexed="64"/>
      </top>
      <bottom style="thin">
        <color theme="4" tint="0.39997558519241921"/>
      </bottom>
      <diagonal/>
    </border>
    <border>
      <left style="thin">
        <color auto="1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theme="4" tint="0.3999755851924192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4" tint="0.39997558519241921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0" applyFont="1"/>
    <xf numFmtId="0" fontId="1" fillId="0" borderId="0" xfId="0" applyFont="1"/>
    <xf numFmtId="0" fontId="1" fillId="2" borderId="0" xfId="0" applyFont="1" applyFill="1"/>
    <xf numFmtId="2" fontId="4" fillId="3" borderId="1" xfId="0" applyNumberFormat="1" applyFont="1" applyFill="1" applyBorder="1" applyAlignment="1">
      <alignment wrapText="1"/>
    </xf>
    <xf numFmtId="2" fontId="4" fillId="3" borderId="2" xfId="0" applyNumberFormat="1" applyFont="1" applyFill="1" applyBorder="1" applyAlignment="1">
      <alignment wrapText="1"/>
    </xf>
    <xf numFmtId="2" fontId="4" fillId="4" borderId="3" xfId="0" applyNumberFormat="1" applyFont="1" applyFill="1" applyBorder="1" applyAlignment="1">
      <alignment wrapText="1"/>
    </xf>
    <xf numFmtId="2" fontId="4" fillId="4" borderId="1" xfId="0" applyNumberFormat="1" applyFont="1" applyFill="1" applyBorder="1" applyAlignment="1">
      <alignment wrapText="1"/>
    </xf>
    <xf numFmtId="2" fontId="4" fillId="5" borderId="3" xfId="0" applyNumberFormat="1" applyFont="1" applyFill="1" applyBorder="1" applyAlignment="1">
      <alignment wrapText="1"/>
    </xf>
    <xf numFmtId="2" fontId="4" fillId="5" borderId="1" xfId="0" applyNumberFormat="1" applyFont="1" applyFill="1" applyBorder="1" applyAlignment="1">
      <alignment wrapText="1"/>
    </xf>
    <xf numFmtId="2" fontId="4" fillId="6" borderId="1" xfId="0" applyNumberFormat="1" applyFont="1" applyFill="1" applyBorder="1" applyAlignment="1">
      <alignment wrapText="1"/>
    </xf>
    <xf numFmtId="2" fontId="5" fillId="6" borderId="1" xfId="0" applyNumberFormat="1" applyFont="1" applyFill="1" applyBorder="1" applyAlignment="1">
      <alignment wrapText="1"/>
    </xf>
    <xf numFmtId="0" fontId="4" fillId="0" borderId="4" xfId="0" applyFont="1" applyBorder="1"/>
    <xf numFmtId="0" fontId="0" fillId="0" borderId="0" xfId="0" applyAlignment="1">
      <alignment wrapText="1"/>
    </xf>
    <xf numFmtId="0" fontId="1" fillId="2" borderId="0" xfId="0" applyFont="1" applyFill="1" applyAlignment="1">
      <alignment horizontal="right"/>
    </xf>
    <xf numFmtId="0" fontId="0" fillId="2" borderId="0" xfId="0" applyFill="1"/>
    <xf numFmtId="0" fontId="0" fillId="0" borderId="0" xfId="0" applyAlignment="1">
      <alignment horizontal="right"/>
    </xf>
    <xf numFmtId="4" fontId="1" fillId="0" borderId="5" xfId="0" applyNumberFormat="1" applyFont="1" applyBorder="1"/>
    <xf numFmtId="4" fontId="0" fillId="0" borderId="0" xfId="0" applyNumberFormat="1"/>
    <xf numFmtId="10" fontId="0" fillId="2" borderId="0" xfId="0" applyNumberFormat="1" applyFill="1"/>
    <xf numFmtId="10" fontId="0" fillId="0" borderId="0" xfId="0" applyNumberFormat="1"/>
    <xf numFmtId="4" fontId="1" fillId="0" borderId="6" xfId="0" applyNumberFormat="1" applyFont="1" applyBorder="1"/>
    <xf numFmtId="2" fontId="0" fillId="0" borderId="0" xfId="0" applyNumberFormat="1"/>
    <xf numFmtId="4" fontId="1" fillId="0" borderId="0" xfId="0" applyNumberFormat="1" applyFont="1"/>
    <xf numFmtId="164" fontId="0" fillId="2" borderId="0" xfId="0" applyNumberFormat="1" applyFill="1"/>
    <xf numFmtId="165" fontId="0" fillId="2" borderId="0" xfId="1" applyNumberFormat="1" applyFont="1" applyFill="1"/>
    <xf numFmtId="165" fontId="0" fillId="2" borderId="0" xfId="0" applyNumberFormat="1" applyFill="1"/>
  </cellXfs>
  <cellStyles count="2">
    <cellStyle name="Normaali" xfId="0" builtinId="0"/>
    <cellStyle name="Prosenttia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CCE896-A802-4D53-8CE6-16F38C4CC4B0}">
  <dimension ref="A1:K14"/>
  <sheetViews>
    <sheetView tabSelected="1" workbookViewId="0">
      <selection activeCell="E11" sqref="E11"/>
    </sheetView>
  </sheetViews>
  <sheetFormatPr defaultRowHeight="15" x14ac:dyDescent="0.25"/>
  <cols>
    <col min="1" max="1" width="37.140625" bestFit="1" customWidth="1"/>
    <col min="2" max="2" width="10.28515625" bestFit="1" customWidth="1"/>
    <col min="4" max="4" width="21.28515625" bestFit="1" customWidth="1"/>
    <col min="5" max="5" width="14" customWidth="1"/>
    <col min="7" max="7" width="17.28515625" bestFit="1" customWidth="1"/>
    <col min="10" max="10" width="20" bestFit="1" customWidth="1"/>
  </cols>
  <sheetData>
    <row r="1" spans="1:11" x14ac:dyDescent="0.25">
      <c r="A1" s="2" t="s">
        <v>68</v>
      </c>
      <c r="D1" s="2" t="s">
        <v>55</v>
      </c>
      <c r="G1" s="2" t="s">
        <v>56</v>
      </c>
      <c r="J1" s="2" t="s">
        <v>74</v>
      </c>
    </row>
    <row r="2" spans="1:11" x14ac:dyDescent="0.25">
      <c r="A2" t="s">
        <v>75</v>
      </c>
      <c r="B2" s="17">
        <v>19104.419999999998</v>
      </c>
      <c r="D2" t="s">
        <v>75</v>
      </c>
      <c r="E2" s="17">
        <v>4572.3</v>
      </c>
      <c r="F2" s="20"/>
      <c r="G2" t="s">
        <v>75</v>
      </c>
      <c r="H2" s="2">
        <v>590.29999999999995</v>
      </c>
      <c r="J2" t="s">
        <v>75</v>
      </c>
      <c r="K2" s="17">
        <v>7998.05</v>
      </c>
    </row>
    <row r="3" spans="1:11" x14ac:dyDescent="0.25">
      <c r="A3" t="s">
        <v>81</v>
      </c>
      <c r="B3">
        <f>'Monimuotoinen oppimisymp. rehto'!B26</f>
        <v>925.2399999999999</v>
      </c>
      <c r="D3" t="s">
        <v>72</v>
      </c>
      <c r="E3">
        <f>'Korottuvat TVAt'!AM15</f>
        <v>494.93999999999994</v>
      </c>
      <c r="G3" t="s">
        <v>72</v>
      </c>
      <c r="H3">
        <f>'Korottuvat TVAt'!AM16</f>
        <v>7.55</v>
      </c>
      <c r="J3" t="s">
        <v>83</v>
      </c>
      <c r="K3">
        <v>7998.05</v>
      </c>
    </row>
    <row r="4" spans="1:11" x14ac:dyDescent="0.25">
      <c r="A4" t="s">
        <v>72</v>
      </c>
      <c r="B4">
        <f>'Korottuvat TVAt'!AM14</f>
        <v>1933.3799999999997</v>
      </c>
      <c r="D4" t="s">
        <v>90</v>
      </c>
      <c r="E4">
        <v>155.69</v>
      </c>
      <c r="G4" t="s">
        <v>76</v>
      </c>
      <c r="H4">
        <v>150</v>
      </c>
    </row>
    <row r="5" spans="1:11" x14ac:dyDescent="0.25">
      <c r="A5" t="s">
        <v>77</v>
      </c>
      <c r="B5">
        <f>'Korottuvat TVAt'!B22</f>
        <v>1590.52</v>
      </c>
      <c r="D5" t="s">
        <v>86</v>
      </c>
      <c r="E5" s="18">
        <f>E2-E3-E4</f>
        <v>3921.67</v>
      </c>
      <c r="G5" t="s">
        <v>93</v>
      </c>
      <c r="H5">
        <v>432.75000000000006</v>
      </c>
      <c r="J5" s="15" t="s">
        <v>85</v>
      </c>
      <c r="K5" s="19">
        <v>4.0000000000000001E-3</v>
      </c>
    </row>
    <row r="6" spans="1:11" x14ac:dyDescent="0.25">
      <c r="A6" t="s">
        <v>92</v>
      </c>
      <c r="B6">
        <v>100</v>
      </c>
      <c r="D6" t="s">
        <v>84</v>
      </c>
      <c r="E6" s="21">
        <v>1143075.6299999999</v>
      </c>
    </row>
    <row r="7" spans="1:11" x14ac:dyDescent="0.25">
      <c r="A7" t="s">
        <v>83</v>
      </c>
      <c r="B7" s="18">
        <f>B2-SUM(B3:B6)</f>
        <v>14555.279999999999</v>
      </c>
      <c r="D7" s="15" t="s">
        <v>91</v>
      </c>
      <c r="E7" s="26">
        <f>E5/E6</f>
        <v>3.4308053614965097E-3</v>
      </c>
      <c r="G7" s="3" t="s">
        <v>89</v>
      </c>
      <c r="H7" s="3">
        <f>H2-H3-H4-H5</f>
        <v>0</v>
      </c>
    </row>
    <row r="9" spans="1:11" x14ac:dyDescent="0.25">
      <c r="A9" t="s">
        <v>84</v>
      </c>
      <c r="B9" s="22">
        <v>4776105.3899999997</v>
      </c>
    </row>
    <row r="10" spans="1:11" x14ac:dyDescent="0.25">
      <c r="A10" s="15" t="s">
        <v>85</v>
      </c>
      <c r="B10" s="25">
        <f>B7/B9</f>
        <v>3.0475206913304735E-3</v>
      </c>
    </row>
    <row r="14" spans="1:11" x14ac:dyDescent="0.25">
      <c r="E14" s="2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D64AFF-0DCC-4637-9D92-DD6E32F55D0F}">
  <dimension ref="A2:C26"/>
  <sheetViews>
    <sheetView topLeftCell="A7" workbookViewId="0">
      <selection activeCell="A12" sqref="A12"/>
    </sheetView>
  </sheetViews>
  <sheetFormatPr defaultRowHeight="15" x14ac:dyDescent="0.25"/>
  <cols>
    <col min="1" max="1" width="29.7109375" bestFit="1" customWidth="1"/>
  </cols>
  <sheetData>
    <row r="2" spans="1:3" x14ac:dyDescent="0.25">
      <c r="A2" s="1" t="s">
        <v>0</v>
      </c>
    </row>
    <row r="3" spans="1:3" x14ac:dyDescent="0.25">
      <c r="A3" s="2" t="s">
        <v>1</v>
      </c>
    </row>
    <row r="4" spans="1:3" x14ac:dyDescent="0.25">
      <c r="A4" t="s">
        <v>2</v>
      </c>
      <c r="B4">
        <v>81.599999999999994</v>
      </c>
    </row>
    <row r="5" spans="1:3" x14ac:dyDescent="0.25">
      <c r="A5" t="s">
        <v>3</v>
      </c>
      <c r="C5" t="s">
        <v>4</v>
      </c>
    </row>
    <row r="6" spans="1:3" x14ac:dyDescent="0.25">
      <c r="A6" s="2" t="s">
        <v>5</v>
      </c>
    </row>
    <row r="7" spans="1:3" x14ac:dyDescent="0.25">
      <c r="A7" t="s">
        <v>2</v>
      </c>
      <c r="B7">
        <v>81.599999999999994</v>
      </c>
      <c r="C7" t="s">
        <v>6</v>
      </c>
    </row>
    <row r="8" spans="1:3" x14ac:dyDescent="0.25">
      <c r="A8" t="s">
        <v>7</v>
      </c>
      <c r="C8" t="s">
        <v>8</v>
      </c>
    </row>
    <row r="9" spans="1:3" x14ac:dyDescent="0.25">
      <c r="A9" s="2" t="s">
        <v>9</v>
      </c>
    </row>
    <row r="10" spans="1:3" x14ac:dyDescent="0.25">
      <c r="A10" t="s">
        <v>2</v>
      </c>
      <c r="B10">
        <v>81.599999999999994</v>
      </c>
      <c r="C10" t="s">
        <v>10</v>
      </c>
    </row>
    <row r="11" spans="1:3" x14ac:dyDescent="0.25">
      <c r="A11" t="s">
        <v>11</v>
      </c>
      <c r="B11">
        <v>108.91</v>
      </c>
      <c r="C11" t="s">
        <v>12</v>
      </c>
    </row>
    <row r="12" spans="1:3" x14ac:dyDescent="0.25">
      <c r="A12" s="2" t="s">
        <v>13</v>
      </c>
    </row>
    <row r="13" spans="1:3" x14ac:dyDescent="0.25">
      <c r="A13" t="s">
        <v>2</v>
      </c>
      <c r="B13">
        <v>81.599999999999994</v>
      </c>
    </row>
    <row r="14" spans="1:3" x14ac:dyDescent="0.25">
      <c r="A14" t="s">
        <v>11</v>
      </c>
      <c r="B14">
        <v>81.599999999999994</v>
      </c>
    </row>
    <row r="15" spans="1:3" x14ac:dyDescent="0.25">
      <c r="A15" s="2" t="s">
        <v>14</v>
      </c>
    </row>
    <row r="16" spans="1:3" x14ac:dyDescent="0.25">
      <c r="A16" t="s">
        <v>2</v>
      </c>
      <c r="B16">
        <v>108.91</v>
      </c>
    </row>
    <row r="17" spans="1:3" x14ac:dyDescent="0.25">
      <c r="A17" s="2" t="s">
        <v>15</v>
      </c>
    </row>
    <row r="18" spans="1:3" x14ac:dyDescent="0.25">
      <c r="A18" t="s">
        <v>2</v>
      </c>
      <c r="B18">
        <v>108.91</v>
      </c>
    </row>
    <row r="19" spans="1:3" x14ac:dyDescent="0.25">
      <c r="A19" s="2" t="s">
        <v>16</v>
      </c>
    </row>
    <row r="20" spans="1:3" x14ac:dyDescent="0.25">
      <c r="A20" t="s">
        <v>2</v>
      </c>
      <c r="B20">
        <v>108.91</v>
      </c>
    </row>
    <row r="21" spans="1:3" x14ac:dyDescent="0.25">
      <c r="A21" s="2" t="s">
        <v>17</v>
      </c>
    </row>
    <row r="22" spans="1:3" x14ac:dyDescent="0.25">
      <c r="A22" t="s">
        <v>2</v>
      </c>
      <c r="B22">
        <v>81.599999999999994</v>
      </c>
    </row>
    <row r="23" spans="1:3" x14ac:dyDescent="0.25">
      <c r="A23" s="2" t="s">
        <v>18</v>
      </c>
    </row>
    <row r="24" spans="1:3" x14ac:dyDescent="0.25">
      <c r="A24" t="s">
        <v>2</v>
      </c>
      <c r="C24" t="s">
        <v>19</v>
      </c>
    </row>
    <row r="25" spans="1:3" x14ac:dyDescent="0.25">
      <c r="A25" t="s">
        <v>11</v>
      </c>
    </row>
    <row r="26" spans="1:3" x14ac:dyDescent="0.25">
      <c r="B26" s="3">
        <f>SUM(B3:B25)</f>
        <v>925.2399999999999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5756E7-673E-43D5-B31D-40746DC5E15B}">
  <dimension ref="A2:AO22"/>
  <sheetViews>
    <sheetView topLeftCell="F4" workbookViewId="0">
      <selection activeCell="I17" sqref="I17"/>
    </sheetView>
  </sheetViews>
  <sheetFormatPr defaultRowHeight="15" x14ac:dyDescent="0.25"/>
  <cols>
    <col min="1" max="1" width="33.42578125" customWidth="1"/>
  </cols>
  <sheetData>
    <row r="2" spans="1:41" ht="15.75" thickBot="1" x14ac:dyDescent="0.3"/>
    <row r="3" spans="1:41" ht="212.1" customHeight="1" thickTop="1" x14ac:dyDescent="0.25">
      <c r="B3" s="4" t="s">
        <v>20</v>
      </c>
      <c r="C3" s="4" t="s">
        <v>21</v>
      </c>
      <c r="D3" s="4" t="s">
        <v>22</v>
      </c>
      <c r="E3" s="4" t="s">
        <v>23</v>
      </c>
      <c r="F3" s="4" t="s">
        <v>24</v>
      </c>
      <c r="G3" s="4" t="s">
        <v>25</v>
      </c>
      <c r="H3" s="4" t="s">
        <v>26</v>
      </c>
      <c r="I3" s="4" t="s">
        <v>27</v>
      </c>
      <c r="J3" s="5" t="s">
        <v>28</v>
      </c>
      <c r="K3" s="5" t="s">
        <v>29</v>
      </c>
      <c r="L3" s="4" t="s">
        <v>30</v>
      </c>
      <c r="M3" s="4" t="s">
        <v>31</v>
      </c>
      <c r="N3" s="6" t="s">
        <v>32</v>
      </c>
      <c r="O3" s="7" t="s">
        <v>33</v>
      </c>
      <c r="P3" s="7" t="s">
        <v>34</v>
      </c>
      <c r="Q3" s="7" t="s">
        <v>35</v>
      </c>
      <c r="R3" s="7" t="s">
        <v>36</v>
      </c>
      <c r="S3" s="7" t="s">
        <v>37</v>
      </c>
      <c r="T3" s="7" t="s">
        <v>38</v>
      </c>
      <c r="U3" s="7" t="s">
        <v>39</v>
      </c>
      <c r="V3" s="8" t="s">
        <v>40</v>
      </c>
      <c r="W3" s="9" t="s">
        <v>41</v>
      </c>
      <c r="X3" s="9" t="s">
        <v>42</v>
      </c>
      <c r="Y3" s="9" t="s">
        <v>43</v>
      </c>
      <c r="Z3" s="9" t="s">
        <v>44</v>
      </c>
      <c r="AA3" s="9" t="s">
        <v>45</v>
      </c>
      <c r="AB3" s="9" t="s">
        <v>46</v>
      </c>
      <c r="AC3" s="9" t="s">
        <v>47</v>
      </c>
      <c r="AD3" s="10" t="s">
        <v>48</v>
      </c>
      <c r="AE3" s="10" t="s">
        <v>49</v>
      </c>
      <c r="AF3" s="11" t="s">
        <v>50</v>
      </c>
      <c r="AG3" s="11" t="s">
        <v>51</v>
      </c>
      <c r="AH3" s="10" t="s">
        <v>52</v>
      </c>
      <c r="AI3" s="10" t="s">
        <v>53</v>
      </c>
    </row>
    <row r="4" spans="1:41" x14ac:dyDescent="0.25">
      <c r="A4" t="s">
        <v>54</v>
      </c>
      <c r="B4" s="12">
        <v>40</v>
      </c>
      <c r="C4" s="12">
        <v>53</v>
      </c>
      <c r="D4" s="12">
        <v>2</v>
      </c>
      <c r="E4" s="12">
        <v>82</v>
      </c>
      <c r="F4" s="12">
        <v>178</v>
      </c>
      <c r="G4" s="12">
        <v>13</v>
      </c>
      <c r="H4" s="12">
        <v>20</v>
      </c>
      <c r="I4" s="12">
        <v>22</v>
      </c>
      <c r="J4" s="12">
        <v>69</v>
      </c>
      <c r="K4" s="12">
        <v>185</v>
      </c>
      <c r="L4" s="12">
        <v>86</v>
      </c>
      <c r="M4" s="12">
        <v>29</v>
      </c>
      <c r="N4" s="12">
        <v>23</v>
      </c>
      <c r="O4" s="12">
        <v>31</v>
      </c>
      <c r="P4" s="12">
        <v>11</v>
      </c>
      <c r="Q4" s="12">
        <v>18</v>
      </c>
      <c r="R4" s="12">
        <v>1</v>
      </c>
      <c r="S4" s="12">
        <v>3</v>
      </c>
      <c r="T4" s="12">
        <v>11</v>
      </c>
      <c r="U4" s="12">
        <v>1</v>
      </c>
      <c r="V4" s="12">
        <v>0</v>
      </c>
      <c r="W4" s="12">
        <v>0</v>
      </c>
      <c r="X4" s="12">
        <v>0</v>
      </c>
      <c r="Y4" s="12">
        <v>0</v>
      </c>
      <c r="Z4" s="12">
        <v>0</v>
      </c>
      <c r="AA4" s="12">
        <v>0</v>
      </c>
      <c r="AB4" s="12">
        <v>0</v>
      </c>
      <c r="AC4" s="12">
        <v>0</v>
      </c>
      <c r="AD4" s="12">
        <v>17</v>
      </c>
      <c r="AE4" s="12">
        <v>310</v>
      </c>
      <c r="AF4" s="12">
        <v>0</v>
      </c>
      <c r="AG4" s="12">
        <v>0</v>
      </c>
      <c r="AH4" s="12">
        <v>0</v>
      </c>
      <c r="AI4" s="12">
        <v>46</v>
      </c>
    </row>
    <row r="5" spans="1:41" x14ac:dyDescent="0.25">
      <c r="A5" t="s">
        <v>55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 s="12">
        <v>5</v>
      </c>
      <c r="O5" s="12">
        <v>4</v>
      </c>
      <c r="P5" s="12">
        <v>0</v>
      </c>
      <c r="Q5" s="12">
        <v>2</v>
      </c>
      <c r="R5" s="12">
        <v>6</v>
      </c>
      <c r="S5" s="12">
        <v>0</v>
      </c>
      <c r="T5" s="12">
        <v>1</v>
      </c>
      <c r="U5" s="12">
        <v>1</v>
      </c>
      <c r="V5" s="12">
        <v>43</v>
      </c>
      <c r="W5" s="12">
        <v>84</v>
      </c>
      <c r="X5" s="12">
        <v>9</v>
      </c>
      <c r="Y5" s="12">
        <v>18</v>
      </c>
      <c r="Z5" s="12">
        <v>1</v>
      </c>
      <c r="AA5" s="12">
        <v>5</v>
      </c>
      <c r="AB5" s="12">
        <v>6</v>
      </c>
      <c r="AC5" s="12">
        <v>4</v>
      </c>
      <c r="AD5" s="12">
        <v>0</v>
      </c>
      <c r="AE5" s="12">
        <v>0</v>
      </c>
      <c r="AF5" s="12">
        <v>11</v>
      </c>
      <c r="AG5" s="12">
        <v>17</v>
      </c>
      <c r="AH5" s="12">
        <v>0</v>
      </c>
      <c r="AI5" s="12">
        <v>13</v>
      </c>
    </row>
    <row r="6" spans="1:41" x14ac:dyDescent="0.25">
      <c r="A6" t="s">
        <v>56</v>
      </c>
      <c r="AH6">
        <v>5</v>
      </c>
    </row>
    <row r="7" spans="1:41" ht="60" x14ac:dyDescent="0.25">
      <c r="A7" s="13" t="s">
        <v>57</v>
      </c>
      <c r="B7" s="12">
        <v>47</v>
      </c>
      <c r="C7" s="12">
        <v>38</v>
      </c>
      <c r="D7" s="12">
        <v>3</v>
      </c>
      <c r="E7" s="12">
        <v>0</v>
      </c>
      <c r="F7" s="12">
        <v>0</v>
      </c>
      <c r="G7" s="12">
        <v>4</v>
      </c>
      <c r="H7" s="12">
        <v>13</v>
      </c>
      <c r="I7" s="12">
        <v>12</v>
      </c>
      <c r="J7">
        <v>37</v>
      </c>
      <c r="K7">
        <v>17</v>
      </c>
      <c r="L7" s="12">
        <v>80</v>
      </c>
      <c r="M7" s="12">
        <v>2</v>
      </c>
      <c r="N7" s="12">
        <v>13</v>
      </c>
      <c r="O7" s="12">
        <v>3</v>
      </c>
      <c r="P7" s="12">
        <v>5</v>
      </c>
      <c r="Q7" s="12">
        <v>10</v>
      </c>
      <c r="R7" s="12">
        <v>1</v>
      </c>
      <c r="S7" s="12">
        <v>1</v>
      </c>
      <c r="T7" s="12">
        <v>7</v>
      </c>
      <c r="U7" s="12">
        <v>0</v>
      </c>
      <c r="V7" s="12">
        <v>0</v>
      </c>
      <c r="W7" s="12">
        <v>0</v>
      </c>
      <c r="X7" s="12">
        <v>0</v>
      </c>
      <c r="Y7" s="12">
        <v>0</v>
      </c>
      <c r="Z7" s="12">
        <v>0</v>
      </c>
      <c r="AA7" s="12">
        <v>0</v>
      </c>
      <c r="AB7" s="12">
        <v>0</v>
      </c>
      <c r="AC7" s="12">
        <v>0</v>
      </c>
      <c r="AD7" s="12">
        <v>0</v>
      </c>
      <c r="AE7" s="12">
        <v>0</v>
      </c>
      <c r="AF7" s="12">
        <v>0</v>
      </c>
      <c r="AG7" s="12">
        <v>0</v>
      </c>
      <c r="AH7" s="12">
        <v>0</v>
      </c>
      <c r="AI7" s="12">
        <v>2</v>
      </c>
    </row>
    <row r="8" spans="1:41" x14ac:dyDescent="0.25">
      <c r="A8" s="13" t="s">
        <v>58</v>
      </c>
      <c r="B8">
        <f>B4+B7</f>
        <v>87</v>
      </c>
      <c r="C8">
        <f t="shared" ref="C8:AI8" si="0">C4+C7</f>
        <v>91</v>
      </c>
      <c r="D8">
        <f t="shared" si="0"/>
        <v>5</v>
      </c>
      <c r="E8">
        <f t="shared" si="0"/>
        <v>82</v>
      </c>
      <c r="F8">
        <f t="shared" si="0"/>
        <v>178</v>
      </c>
      <c r="G8">
        <f t="shared" si="0"/>
        <v>17</v>
      </c>
      <c r="H8">
        <f t="shared" si="0"/>
        <v>33</v>
      </c>
      <c r="I8">
        <f t="shared" si="0"/>
        <v>34</v>
      </c>
      <c r="J8">
        <f t="shared" si="0"/>
        <v>106</v>
      </c>
      <c r="K8">
        <f t="shared" si="0"/>
        <v>202</v>
      </c>
      <c r="L8">
        <f t="shared" si="0"/>
        <v>166</v>
      </c>
      <c r="M8">
        <f t="shared" si="0"/>
        <v>31</v>
      </c>
      <c r="N8">
        <f t="shared" si="0"/>
        <v>36</v>
      </c>
      <c r="O8">
        <f t="shared" si="0"/>
        <v>34</v>
      </c>
      <c r="P8">
        <f t="shared" si="0"/>
        <v>16</v>
      </c>
      <c r="Q8">
        <f t="shared" si="0"/>
        <v>28</v>
      </c>
      <c r="R8">
        <f t="shared" si="0"/>
        <v>2</v>
      </c>
      <c r="S8">
        <f t="shared" si="0"/>
        <v>4</v>
      </c>
      <c r="T8">
        <f t="shared" si="0"/>
        <v>18</v>
      </c>
      <c r="U8">
        <f t="shared" si="0"/>
        <v>1</v>
      </c>
      <c r="V8">
        <f t="shared" si="0"/>
        <v>0</v>
      </c>
      <c r="W8">
        <f t="shared" si="0"/>
        <v>0</v>
      </c>
      <c r="X8">
        <f t="shared" si="0"/>
        <v>0</v>
      </c>
      <c r="Y8">
        <f t="shared" si="0"/>
        <v>0</v>
      </c>
      <c r="Z8">
        <f t="shared" si="0"/>
        <v>0</v>
      </c>
      <c r="AA8">
        <f t="shared" si="0"/>
        <v>0</v>
      </c>
      <c r="AB8">
        <f t="shared" si="0"/>
        <v>0</v>
      </c>
      <c r="AC8">
        <f t="shared" si="0"/>
        <v>0</v>
      </c>
      <c r="AD8">
        <f t="shared" si="0"/>
        <v>17</v>
      </c>
      <c r="AE8">
        <f t="shared" si="0"/>
        <v>310</v>
      </c>
      <c r="AF8">
        <f t="shared" si="0"/>
        <v>0</v>
      </c>
      <c r="AG8">
        <f t="shared" si="0"/>
        <v>0</v>
      </c>
      <c r="AH8">
        <f t="shared" si="0"/>
        <v>0</v>
      </c>
      <c r="AI8">
        <f t="shared" si="0"/>
        <v>48</v>
      </c>
    </row>
    <row r="9" spans="1:41" x14ac:dyDescent="0.25">
      <c r="A9" s="2" t="s">
        <v>59</v>
      </c>
      <c r="B9" s="2">
        <f>SUM(B4:B7)</f>
        <v>87</v>
      </c>
      <c r="C9" s="2">
        <f>SUM(C4:C7)</f>
        <v>91</v>
      </c>
      <c r="D9" s="2">
        <f>SUM(D4:D7)</f>
        <v>5</v>
      </c>
      <c r="E9" s="2">
        <v>82</v>
      </c>
      <c r="F9" s="2">
        <f t="shared" ref="F9:AE9" si="1">SUM(F4:F7)</f>
        <v>178</v>
      </c>
      <c r="G9" s="2">
        <f t="shared" si="1"/>
        <v>17</v>
      </c>
      <c r="H9" s="2">
        <f t="shared" si="1"/>
        <v>33</v>
      </c>
      <c r="I9" s="2">
        <f t="shared" si="1"/>
        <v>34</v>
      </c>
      <c r="J9" s="2">
        <f t="shared" si="1"/>
        <v>106</v>
      </c>
      <c r="K9" s="2">
        <f t="shared" si="1"/>
        <v>202</v>
      </c>
      <c r="L9" s="2">
        <f t="shared" si="1"/>
        <v>166</v>
      </c>
      <c r="M9" s="2">
        <f t="shared" si="1"/>
        <v>31</v>
      </c>
      <c r="N9" s="2">
        <f t="shared" si="1"/>
        <v>41</v>
      </c>
      <c r="O9" s="2">
        <f t="shared" si="1"/>
        <v>38</v>
      </c>
      <c r="P9" s="2">
        <f t="shared" si="1"/>
        <v>16</v>
      </c>
      <c r="Q9" s="2">
        <f t="shared" si="1"/>
        <v>30</v>
      </c>
      <c r="R9" s="2">
        <f t="shared" si="1"/>
        <v>8</v>
      </c>
      <c r="S9" s="2">
        <f t="shared" si="1"/>
        <v>4</v>
      </c>
      <c r="T9" s="2">
        <f t="shared" si="1"/>
        <v>19</v>
      </c>
      <c r="U9" s="2">
        <f t="shared" si="1"/>
        <v>2</v>
      </c>
      <c r="V9" s="2">
        <f t="shared" si="1"/>
        <v>43</v>
      </c>
      <c r="W9" s="2">
        <f t="shared" si="1"/>
        <v>84</v>
      </c>
      <c r="X9" s="2">
        <f t="shared" si="1"/>
        <v>9</v>
      </c>
      <c r="Y9" s="2">
        <f t="shared" si="1"/>
        <v>18</v>
      </c>
      <c r="Z9" s="2">
        <f t="shared" si="1"/>
        <v>1</v>
      </c>
      <c r="AA9" s="2">
        <f t="shared" si="1"/>
        <v>5</v>
      </c>
      <c r="AB9" s="2">
        <f t="shared" si="1"/>
        <v>6</v>
      </c>
      <c r="AC9" s="2">
        <f t="shared" si="1"/>
        <v>4</v>
      </c>
      <c r="AD9" s="2">
        <f t="shared" si="1"/>
        <v>17</v>
      </c>
      <c r="AE9" s="2">
        <f t="shared" si="1"/>
        <v>310</v>
      </c>
      <c r="AF9" s="2">
        <f>SUM(AF4:AF7)</f>
        <v>11</v>
      </c>
      <c r="AG9" s="2">
        <f>SUM(AG4:AG7)</f>
        <v>17</v>
      </c>
      <c r="AH9" s="2">
        <f>SUM(AH4:AH7)</f>
        <v>5</v>
      </c>
      <c r="AI9" s="2">
        <f>SUM(AI4:AI7)</f>
        <v>61</v>
      </c>
      <c r="AN9" s="16" t="s">
        <v>60</v>
      </c>
      <c r="AO9">
        <v>1170.1199999999999</v>
      </c>
    </row>
    <row r="10" spans="1:41" x14ac:dyDescent="0.25">
      <c r="G10" s="3"/>
      <c r="H10" s="3"/>
      <c r="I10" s="3"/>
      <c r="J10" s="14" t="s">
        <v>82</v>
      </c>
      <c r="K10" s="15"/>
      <c r="L10" s="15">
        <f>L9*L12</f>
        <v>18079.060000000001</v>
      </c>
      <c r="AN10" s="16" t="s">
        <v>64</v>
      </c>
      <c r="AO10">
        <f>AO9*0.0141</f>
        <v>16.498691999999998</v>
      </c>
    </row>
    <row r="11" spans="1:41" x14ac:dyDescent="0.25">
      <c r="A11" t="s">
        <v>61</v>
      </c>
      <c r="B11">
        <v>214.79</v>
      </c>
      <c r="C11">
        <v>107.4</v>
      </c>
      <c r="D11">
        <v>107.4</v>
      </c>
      <c r="E11">
        <v>153.53</v>
      </c>
      <c r="F11">
        <v>107.4</v>
      </c>
      <c r="G11">
        <v>214.79</v>
      </c>
      <c r="H11">
        <v>153.53</v>
      </c>
      <c r="I11">
        <v>107.4</v>
      </c>
      <c r="J11">
        <v>107.4</v>
      </c>
      <c r="K11">
        <v>80.47</v>
      </c>
      <c r="L11">
        <v>107.4</v>
      </c>
      <c r="M11">
        <v>107.4</v>
      </c>
      <c r="N11">
        <v>107.4</v>
      </c>
      <c r="O11">
        <v>107.4</v>
      </c>
      <c r="P11">
        <v>107.4</v>
      </c>
      <c r="Q11">
        <v>153.53</v>
      </c>
      <c r="R11">
        <v>214.79</v>
      </c>
      <c r="S11">
        <v>107.4</v>
      </c>
      <c r="T11">
        <v>214.79</v>
      </c>
      <c r="U11">
        <v>107.4</v>
      </c>
      <c r="V11">
        <v>214.79</v>
      </c>
      <c r="W11">
        <v>153.53</v>
      </c>
      <c r="X11">
        <v>107.4</v>
      </c>
      <c r="Y11">
        <v>107.4</v>
      </c>
      <c r="Z11">
        <v>107.4</v>
      </c>
      <c r="AA11">
        <v>214.79</v>
      </c>
      <c r="AB11">
        <v>107.4</v>
      </c>
      <c r="AC11">
        <v>107.4</v>
      </c>
      <c r="AD11">
        <v>437.18</v>
      </c>
      <c r="AE11">
        <v>107.4</v>
      </c>
      <c r="AF11">
        <v>214.79</v>
      </c>
      <c r="AG11">
        <v>153.53</v>
      </c>
      <c r="AH11">
        <v>107.4</v>
      </c>
      <c r="AI11" t="s">
        <v>62</v>
      </c>
      <c r="AN11" s="16" t="s">
        <v>73</v>
      </c>
      <c r="AO11">
        <v>2</v>
      </c>
    </row>
    <row r="12" spans="1:41" x14ac:dyDescent="0.25">
      <c r="A12" t="s">
        <v>63</v>
      </c>
      <c r="B12">
        <f>B11+B13</f>
        <v>217.82</v>
      </c>
      <c r="C12">
        <f t="shared" ref="C12:AH12" si="2">C11+C13</f>
        <v>108.91000000000001</v>
      </c>
      <c r="D12">
        <f t="shared" si="2"/>
        <v>108.91000000000001</v>
      </c>
      <c r="E12">
        <f t="shared" si="2"/>
        <v>155.69</v>
      </c>
      <c r="F12">
        <f t="shared" si="2"/>
        <v>108.91000000000001</v>
      </c>
      <c r="G12">
        <f t="shared" si="2"/>
        <v>217.82</v>
      </c>
      <c r="H12">
        <f t="shared" si="2"/>
        <v>155.69</v>
      </c>
      <c r="I12">
        <f t="shared" si="2"/>
        <v>108.91000000000001</v>
      </c>
      <c r="J12">
        <f t="shared" si="2"/>
        <v>108.91000000000001</v>
      </c>
      <c r="K12">
        <f t="shared" si="2"/>
        <v>81.599999999999994</v>
      </c>
      <c r="L12">
        <f t="shared" si="2"/>
        <v>108.91000000000001</v>
      </c>
      <c r="M12">
        <f t="shared" si="2"/>
        <v>108.91000000000001</v>
      </c>
      <c r="N12">
        <f t="shared" si="2"/>
        <v>108.91000000000001</v>
      </c>
      <c r="O12">
        <f t="shared" si="2"/>
        <v>108.91000000000001</v>
      </c>
      <c r="P12">
        <f t="shared" si="2"/>
        <v>108.91000000000001</v>
      </c>
      <c r="Q12">
        <f t="shared" si="2"/>
        <v>155.69</v>
      </c>
      <c r="R12">
        <f t="shared" si="2"/>
        <v>217.82</v>
      </c>
      <c r="S12">
        <f t="shared" si="2"/>
        <v>108.91000000000001</v>
      </c>
      <c r="T12">
        <f t="shared" si="2"/>
        <v>217.82</v>
      </c>
      <c r="U12">
        <f t="shared" si="2"/>
        <v>108.91000000000001</v>
      </c>
      <c r="V12">
        <f t="shared" si="2"/>
        <v>217.82</v>
      </c>
      <c r="W12">
        <f t="shared" si="2"/>
        <v>155.69</v>
      </c>
      <c r="X12">
        <f t="shared" si="2"/>
        <v>108.91000000000001</v>
      </c>
      <c r="Y12">
        <f t="shared" si="2"/>
        <v>108.91000000000001</v>
      </c>
      <c r="Z12">
        <f t="shared" si="2"/>
        <v>108.91000000000001</v>
      </c>
      <c r="AA12">
        <f t="shared" si="2"/>
        <v>217.82</v>
      </c>
      <c r="AB12">
        <f t="shared" si="2"/>
        <v>108.91000000000001</v>
      </c>
      <c r="AC12">
        <f t="shared" si="2"/>
        <v>108.91000000000001</v>
      </c>
      <c r="AD12">
        <f t="shared" si="2"/>
        <v>437.18</v>
      </c>
      <c r="AE12">
        <f t="shared" si="2"/>
        <v>108.91000000000001</v>
      </c>
      <c r="AF12">
        <f t="shared" si="2"/>
        <v>217.82</v>
      </c>
      <c r="AG12">
        <f t="shared" si="2"/>
        <v>155.69</v>
      </c>
      <c r="AH12">
        <f t="shared" si="2"/>
        <v>108.91000000000001</v>
      </c>
    </row>
    <row r="13" spans="1:41" x14ac:dyDescent="0.25">
      <c r="A13" t="s">
        <v>64</v>
      </c>
      <c r="B13">
        <f>ROUND(B11*0.0141,2)</f>
        <v>3.03</v>
      </c>
      <c r="C13">
        <f t="shared" ref="C13:AH13" si="3">ROUND(C11*0.0141,2)</f>
        <v>1.51</v>
      </c>
      <c r="D13">
        <f t="shared" si="3"/>
        <v>1.51</v>
      </c>
      <c r="E13">
        <f t="shared" si="3"/>
        <v>2.16</v>
      </c>
      <c r="F13">
        <f t="shared" si="3"/>
        <v>1.51</v>
      </c>
      <c r="G13">
        <f t="shared" si="3"/>
        <v>3.03</v>
      </c>
      <c r="H13">
        <f t="shared" si="3"/>
        <v>2.16</v>
      </c>
      <c r="I13">
        <f t="shared" si="3"/>
        <v>1.51</v>
      </c>
      <c r="J13">
        <f t="shared" si="3"/>
        <v>1.51</v>
      </c>
      <c r="K13">
        <f t="shared" si="3"/>
        <v>1.1299999999999999</v>
      </c>
      <c r="L13">
        <f t="shared" si="3"/>
        <v>1.51</v>
      </c>
      <c r="M13">
        <f t="shared" si="3"/>
        <v>1.51</v>
      </c>
      <c r="N13">
        <f t="shared" si="3"/>
        <v>1.51</v>
      </c>
      <c r="O13">
        <f t="shared" si="3"/>
        <v>1.51</v>
      </c>
      <c r="P13">
        <f t="shared" si="3"/>
        <v>1.51</v>
      </c>
      <c r="Q13">
        <f t="shared" si="3"/>
        <v>2.16</v>
      </c>
      <c r="R13">
        <f t="shared" si="3"/>
        <v>3.03</v>
      </c>
      <c r="S13">
        <f t="shared" si="3"/>
        <v>1.51</v>
      </c>
      <c r="T13">
        <f t="shared" si="3"/>
        <v>3.03</v>
      </c>
      <c r="U13">
        <f t="shared" si="3"/>
        <v>1.51</v>
      </c>
      <c r="V13">
        <f t="shared" si="3"/>
        <v>3.03</v>
      </c>
      <c r="W13">
        <f t="shared" si="3"/>
        <v>2.16</v>
      </c>
      <c r="X13">
        <f t="shared" si="3"/>
        <v>1.51</v>
      </c>
      <c r="Y13">
        <f t="shared" si="3"/>
        <v>1.51</v>
      </c>
      <c r="Z13">
        <f t="shared" si="3"/>
        <v>1.51</v>
      </c>
      <c r="AA13">
        <f t="shared" si="3"/>
        <v>3.03</v>
      </c>
      <c r="AB13">
        <f t="shared" si="3"/>
        <v>1.51</v>
      </c>
      <c r="AC13">
        <f t="shared" si="3"/>
        <v>1.51</v>
      </c>
      <c r="AD13">
        <v>0</v>
      </c>
      <c r="AE13">
        <f t="shared" si="3"/>
        <v>1.51</v>
      </c>
      <c r="AF13">
        <f t="shared" si="3"/>
        <v>3.03</v>
      </c>
      <c r="AG13">
        <f t="shared" si="3"/>
        <v>2.16</v>
      </c>
      <c r="AH13">
        <f t="shared" si="3"/>
        <v>1.51</v>
      </c>
      <c r="AJ13" s="15"/>
      <c r="AK13" s="3" t="s">
        <v>65</v>
      </c>
      <c r="AL13" s="3" t="s">
        <v>71</v>
      </c>
      <c r="AM13" s="3" t="s">
        <v>66</v>
      </c>
    </row>
    <row r="14" spans="1:41" x14ac:dyDescent="0.25">
      <c r="A14" s="3" t="s">
        <v>67</v>
      </c>
      <c r="B14" s="3">
        <f>B4*B13</f>
        <v>121.19999999999999</v>
      </c>
      <c r="C14" s="3">
        <f t="shared" ref="C14:AH14" si="4">C4*C13</f>
        <v>80.03</v>
      </c>
      <c r="D14" s="3">
        <f t="shared" si="4"/>
        <v>3.02</v>
      </c>
      <c r="E14" s="3">
        <f t="shared" si="4"/>
        <v>177.12</v>
      </c>
      <c r="F14" s="3">
        <f t="shared" si="4"/>
        <v>268.78000000000003</v>
      </c>
      <c r="G14" s="3">
        <f t="shared" si="4"/>
        <v>39.39</v>
      </c>
      <c r="H14" s="3">
        <f t="shared" si="4"/>
        <v>43.2</v>
      </c>
      <c r="I14" s="3">
        <f t="shared" si="4"/>
        <v>33.22</v>
      </c>
      <c r="J14" s="3">
        <f t="shared" si="4"/>
        <v>104.19</v>
      </c>
      <c r="K14" s="3">
        <f t="shared" si="4"/>
        <v>209.04999999999998</v>
      </c>
      <c r="L14" s="3">
        <f t="shared" si="4"/>
        <v>129.86000000000001</v>
      </c>
      <c r="M14" s="3">
        <f t="shared" si="4"/>
        <v>43.79</v>
      </c>
      <c r="N14" s="3">
        <f t="shared" si="4"/>
        <v>34.729999999999997</v>
      </c>
      <c r="O14" s="3">
        <f t="shared" si="4"/>
        <v>46.81</v>
      </c>
      <c r="P14" s="3">
        <f t="shared" si="4"/>
        <v>16.61</v>
      </c>
      <c r="Q14" s="3">
        <f t="shared" si="4"/>
        <v>38.880000000000003</v>
      </c>
      <c r="R14" s="3">
        <f t="shared" si="4"/>
        <v>3.03</v>
      </c>
      <c r="S14" s="3">
        <f t="shared" si="4"/>
        <v>4.53</v>
      </c>
      <c r="T14" s="3">
        <f t="shared" si="4"/>
        <v>33.33</v>
      </c>
      <c r="U14" s="3">
        <f t="shared" si="4"/>
        <v>1.51</v>
      </c>
      <c r="V14" s="3">
        <f t="shared" si="4"/>
        <v>0</v>
      </c>
      <c r="W14" s="3">
        <f t="shared" si="4"/>
        <v>0</v>
      </c>
      <c r="X14" s="3">
        <f t="shared" si="4"/>
        <v>0</v>
      </c>
      <c r="Y14" s="3">
        <f t="shared" si="4"/>
        <v>0</v>
      </c>
      <c r="Z14" s="3">
        <f t="shared" si="4"/>
        <v>0</v>
      </c>
      <c r="AA14" s="3">
        <f t="shared" si="4"/>
        <v>0</v>
      </c>
      <c r="AB14" s="3">
        <f t="shared" si="4"/>
        <v>0</v>
      </c>
      <c r="AC14" s="3">
        <f t="shared" si="4"/>
        <v>0</v>
      </c>
      <c r="AD14" s="3">
        <f t="shared" si="4"/>
        <v>0</v>
      </c>
      <c r="AE14" s="3">
        <f t="shared" si="4"/>
        <v>468.1</v>
      </c>
      <c r="AF14" s="3">
        <f t="shared" si="4"/>
        <v>0</v>
      </c>
      <c r="AG14" s="3">
        <f t="shared" si="4"/>
        <v>0</v>
      </c>
      <c r="AH14" s="3">
        <f t="shared" si="4"/>
        <v>0</v>
      </c>
      <c r="AJ14" s="15" t="s">
        <v>68</v>
      </c>
      <c r="AK14" s="15">
        <f>SUM(B14:AH14)</f>
        <v>1900.3799999999997</v>
      </c>
      <c r="AL14" s="24">
        <f>ROUND(AO11*AO10,2)</f>
        <v>33</v>
      </c>
      <c r="AM14" s="15">
        <f>AK14+AL14</f>
        <v>1933.3799999999997</v>
      </c>
    </row>
    <row r="15" spans="1:41" x14ac:dyDescent="0.25">
      <c r="A15" s="3" t="s">
        <v>69</v>
      </c>
      <c r="B15" s="3">
        <f>B13*B5</f>
        <v>0</v>
      </c>
      <c r="C15" s="3">
        <f t="shared" ref="C15:AH15" si="5">C13*C5</f>
        <v>0</v>
      </c>
      <c r="D15" s="3">
        <f t="shared" si="5"/>
        <v>0</v>
      </c>
      <c r="E15" s="3">
        <f t="shared" si="5"/>
        <v>0</v>
      </c>
      <c r="F15" s="3">
        <f t="shared" si="5"/>
        <v>0</v>
      </c>
      <c r="G15" s="3">
        <f t="shared" si="5"/>
        <v>0</v>
      </c>
      <c r="H15" s="3">
        <f t="shared" si="5"/>
        <v>0</v>
      </c>
      <c r="I15" s="3">
        <f t="shared" si="5"/>
        <v>0</v>
      </c>
      <c r="J15" s="3">
        <f t="shared" si="5"/>
        <v>0</v>
      </c>
      <c r="K15" s="3">
        <f t="shared" si="5"/>
        <v>0</v>
      </c>
      <c r="L15" s="3">
        <f t="shared" si="5"/>
        <v>0</v>
      </c>
      <c r="M15" s="3">
        <f t="shared" si="5"/>
        <v>0</v>
      </c>
      <c r="N15" s="3">
        <f t="shared" si="5"/>
        <v>7.55</v>
      </c>
      <c r="O15" s="3">
        <f t="shared" si="5"/>
        <v>6.04</v>
      </c>
      <c r="P15" s="3">
        <f t="shared" si="5"/>
        <v>0</v>
      </c>
      <c r="Q15" s="3">
        <f t="shared" si="5"/>
        <v>4.32</v>
      </c>
      <c r="R15" s="3">
        <f t="shared" si="5"/>
        <v>18.18</v>
      </c>
      <c r="S15" s="3">
        <f t="shared" si="5"/>
        <v>0</v>
      </c>
      <c r="T15" s="3">
        <f t="shared" si="5"/>
        <v>3.03</v>
      </c>
      <c r="U15" s="3">
        <f t="shared" si="5"/>
        <v>1.51</v>
      </c>
      <c r="V15" s="3">
        <f t="shared" si="5"/>
        <v>130.29</v>
      </c>
      <c r="W15" s="3">
        <f t="shared" si="5"/>
        <v>181.44</v>
      </c>
      <c r="X15" s="3">
        <f t="shared" si="5"/>
        <v>13.59</v>
      </c>
      <c r="Y15" s="3">
        <f t="shared" si="5"/>
        <v>27.18</v>
      </c>
      <c r="Z15" s="3">
        <f t="shared" si="5"/>
        <v>1.51</v>
      </c>
      <c r="AA15" s="3">
        <f t="shared" si="5"/>
        <v>15.149999999999999</v>
      </c>
      <c r="AB15" s="3">
        <f t="shared" si="5"/>
        <v>9.06</v>
      </c>
      <c r="AC15" s="3">
        <f t="shared" si="5"/>
        <v>6.04</v>
      </c>
      <c r="AD15" s="3">
        <f t="shared" si="5"/>
        <v>0</v>
      </c>
      <c r="AE15" s="3">
        <f t="shared" si="5"/>
        <v>0</v>
      </c>
      <c r="AF15" s="3">
        <f t="shared" si="5"/>
        <v>33.33</v>
      </c>
      <c r="AG15" s="3">
        <f t="shared" si="5"/>
        <v>36.72</v>
      </c>
      <c r="AH15" s="3">
        <f t="shared" si="5"/>
        <v>0</v>
      </c>
      <c r="AJ15" s="15" t="s">
        <v>55</v>
      </c>
      <c r="AK15" s="15">
        <f>SUM(B15:AH15)</f>
        <v>494.93999999999994</v>
      </c>
      <c r="AL15" s="15"/>
      <c r="AM15" s="15">
        <f t="shared" ref="AM15:AM16" si="6">AK15+AL15</f>
        <v>494.93999999999994</v>
      </c>
    </row>
    <row r="16" spans="1:41" x14ac:dyDescent="0.25">
      <c r="A16" s="15" t="s">
        <v>70</v>
      </c>
      <c r="B16" s="15">
        <f>B13*B6</f>
        <v>0</v>
      </c>
      <c r="C16" s="15">
        <f t="shared" ref="C16:AH16" si="7">C13*C6</f>
        <v>0</v>
      </c>
      <c r="D16" s="15">
        <f t="shared" si="7"/>
        <v>0</v>
      </c>
      <c r="E16" s="15">
        <f t="shared" si="7"/>
        <v>0</v>
      </c>
      <c r="F16" s="15">
        <f t="shared" si="7"/>
        <v>0</v>
      </c>
      <c r="G16" s="15">
        <f t="shared" si="7"/>
        <v>0</v>
      </c>
      <c r="H16" s="15">
        <f t="shared" si="7"/>
        <v>0</v>
      </c>
      <c r="I16" s="15">
        <f t="shared" si="7"/>
        <v>0</v>
      </c>
      <c r="J16" s="15">
        <f t="shared" si="7"/>
        <v>0</v>
      </c>
      <c r="K16" s="15">
        <f t="shared" si="7"/>
        <v>0</v>
      </c>
      <c r="L16" s="15">
        <f t="shared" si="7"/>
        <v>0</v>
      </c>
      <c r="M16" s="15">
        <f t="shared" si="7"/>
        <v>0</v>
      </c>
      <c r="N16" s="15">
        <f t="shared" si="7"/>
        <v>0</v>
      </c>
      <c r="O16" s="15">
        <f t="shared" si="7"/>
        <v>0</v>
      </c>
      <c r="P16" s="15">
        <f t="shared" si="7"/>
        <v>0</v>
      </c>
      <c r="Q16" s="15">
        <f t="shared" si="7"/>
        <v>0</v>
      </c>
      <c r="R16" s="15">
        <f t="shared" si="7"/>
        <v>0</v>
      </c>
      <c r="S16" s="15">
        <f t="shared" si="7"/>
        <v>0</v>
      </c>
      <c r="T16" s="15">
        <f t="shared" si="7"/>
        <v>0</v>
      </c>
      <c r="U16" s="15">
        <f t="shared" si="7"/>
        <v>0</v>
      </c>
      <c r="V16" s="15">
        <f t="shared" si="7"/>
        <v>0</v>
      </c>
      <c r="W16" s="15">
        <f t="shared" si="7"/>
        <v>0</v>
      </c>
      <c r="X16" s="15">
        <f t="shared" si="7"/>
        <v>0</v>
      </c>
      <c r="Y16" s="15">
        <f t="shared" si="7"/>
        <v>0</v>
      </c>
      <c r="Z16" s="15">
        <f t="shared" si="7"/>
        <v>0</v>
      </c>
      <c r="AA16" s="15">
        <f t="shared" si="7"/>
        <v>0</v>
      </c>
      <c r="AB16" s="15">
        <f t="shared" si="7"/>
        <v>0</v>
      </c>
      <c r="AC16" s="15">
        <f t="shared" si="7"/>
        <v>0</v>
      </c>
      <c r="AD16" s="15">
        <f t="shared" si="7"/>
        <v>0</v>
      </c>
      <c r="AE16" s="15">
        <f t="shared" si="7"/>
        <v>0</v>
      </c>
      <c r="AF16" s="15">
        <f t="shared" si="7"/>
        <v>0</v>
      </c>
      <c r="AG16" s="15">
        <f t="shared" si="7"/>
        <v>0</v>
      </c>
      <c r="AH16" s="15">
        <f t="shared" si="7"/>
        <v>7.55</v>
      </c>
      <c r="AJ16" s="15" t="s">
        <v>56</v>
      </c>
      <c r="AK16" s="15">
        <f>SUM(B16:AH16)</f>
        <v>7.55</v>
      </c>
      <c r="AL16" s="15"/>
      <c r="AM16" s="15">
        <f t="shared" si="6"/>
        <v>7.55</v>
      </c>
    </row>
    <row r="19" spans="1:2" x14ac:dyDescent="0.25">
      <c r="A19" t="s">
        <v>78</v>
      </c>
      <c r="B19">
        <v>155.69</v>
      </c>
    </row>
    <row r="20" spans="1:2" x14ac:dyDescent="0.25">
      <c r="A20" t="s">
        <v>79</v>
      </c>
      <c r="B20">
        <v>108.91</v>
      </c>
    </row>
    <row r="21" spans="1:2" x14ac:dyDescent="0.25">
      <c r="B21">
        <f>B19-B20</f>
        <v>46.78</v>
      </c>
    </row>
    <row r="22" spans="1:2" x14ac:dyDescent="0.25">
      <c r="A22" t="s">
        <v>80</v>
      </c>
      <c r="B22" s="15">
        <f>34*B21</f>
        <v>1590.52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901FC4-D642-4466-BAA2-B822DD2489E5}">
  <dimension ref="A6:B9"/>
  <sheetViews>
    <sheetView workbookViewId="0">
      <selection activeCell="A6" sqref="A6:B9"/>
    </sheetView>
  </sheetViews>
  <sheetFormatPr defaultRowHeight="15" x14ac:dyDescent="0.25"/>
  <sheetData>
    <row r="6" spans="1:2" x14ac:dyDescent="0.25">
      <c r="A6" t="s">
        <v>78</v>
      </c>
      <c r="B6">
        <v>155.69</v>
      </c>
    </row>
    <row r="7" spans="1:2" x14ac:dyDescent="0.25">
      <c r="A7" t="s">
        <v>79</v>
      </c>
      <c r="B7">
        <v>108.91</v>
      </c>
    </row>
    <row r="8" spans="1:2" x14ac:dyDescent="0.25">
      <c r="B8">
        <f>B6-B7</f>
        <v>46.78</v>
      </c>
    </row>
    <row r="9" spans="1:2" x14ac:dyDescent="0.25">
      <c r="A9" t="s">
        <v>80</v>
      </c>
      <c r="B9" s="15">
        <f>34*B8</f>
        <v>1590.52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9698D8-DE3A-4CC9-A36F-6C3694CFB94F}">
  <dimension ref="B3:E8"/>
  <sheetViews>
    <sheetView workbookViewId="0">
      <selection activeCell="E6" sqref="E6"/>
    </sheetView>
  </sheetViews>
  <sheetFormatPr defaultRowHeight="15" x14ac:dyDescent="0.25"/>
  <cols>
    <col min="2" max="2" width="16.42578125" bestFit="1" customWidth="1"/>
  </cols>
  <sheetData>
    <row r="3" spans="2:5" x14ac:dyDescent="0.25">
      <c r="B3" t="s">
        <v>79</v>
      </c>
      <c r="C3">
        <v>108.91</v>
      </c>
    </row>
    <row r="4" spans="2:5" x14ac:dyDescent="0.25">
      <c r="B4" t="s">
        <v>87</v>
      </c>
      <c r="C4">
        <v>195.46</v>
      </c>
    </row>
    <row r="5" spans="2:5" x14ac:dyDescent="0.25">
      <c r="B5" t="s">
        <v>88</v>
      </c>
      <c r="C5">
        <f>C4-C3</f>
        <v>86.550000000000011</v>
      </c>
    </row>
    <row r="6" spans="2:5" x14ac:dyDescent="0.25">
      <c r="B6" s="2" t="s">
        <v>80</v>
      </c>
      <c r="C6" s="2">
        <f>5*C5</f>
        <v>432.75000000000006</v>
      </c>
      <c r="E6" t="s">
        <v>95</v>
      </c>
    </row>
    <row r="8" spans="2:5" x14ac:dyDescent="0.25">
      <c r="B8" t="s">
        <v>94</v>
      </c>
      <c r="C8">
        <f>590.3-7.55-Työväenopisto!C6</f>
        <v>149.99999999999994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5</vt:i4>
      </vt:variant>
    </vt:vector>
  </HeadingPairs>
  <TitlesOfParts>
    <vt:vector size="5" baseType="lpstr">
      <vt:lpstr>Kaikki yhteensä</vt:lpstr>
      <vt:lpstr>Monimuotoinen oppimisymp. rehto</vt:lpstr>
      <vt:lpstr>Korottuvat TVAt</vt:lpstr>
      <vt:lpstr>VALMO</vt:lpstr>
      <vt:lpstr>Työväenopisto</vt:lpstr>
    </vt:vector>
  </TitlesOfParts>
  <Company>Turun kaupunki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Valkonen Emmi</dc:creator>
  <cp:lastModifiedBy>Helenius Henrietta</cp:lastModifiedBy>
  <dcterms:created xsi:type="dcterms:W3CDTF">2025-04-17T13:36:44Z</dcterms:created>
  <dcterms:modified xsi:type="dcterms:W3CDTF">2025-05-26T10:08:37Z</dcterms:modified>
</cp:coreProperties>
</file>