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adturku.fi\jaot\koti02\nvirtamo\Omat tiedostot\OMAT TYÖT\Palvelussuhdepäälliköt\Riitta\v. 2021\"/>
    </mc:Choice>
  </mc:AlternateContent>
  <xr:revisionPtr revIDLastSave="0" documentId="8_{09C9722E-4F0B-4824-882B-0582FA7EB6B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Pohjatiedot" sheetId="1" r:id="rId1"/>
    <sheet name="Kulutuslaskelm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" i="2" l="1"/>
  <c r="G15" i="2"/>
  <c r="C15" i="2"/>
  <c r="G12" i="2"/>
  <c r="C12" i="2"/>
  <c r="H12" i="2"/>
  <c r="D21" i="2" l="1"/>
  <c r="C21" i="2"/>
  <c r="L9" i="1" l="1"/>
  <c r="J9" i="1"/>
  <c r="O9" i="1" s="1"/>
  <c r="D17" i="2" l="1"/>
  <c r="D15" i="2"/>
  <c r="D12" i="2"/>
  <c r="C17" i="2"/>
  <c r="C62" i="1" l="1"/>
  <c r="D62" i="1" l="1"/>
  <c r="Q5" i="1" l="1"/>
  <c r="O5" i="1"/>
  <c r="C21" i="1"/>
  <c r="D21" i="1" l="1"/>
  <c r="A7" i="2"/>
  <c r="C65" i="1"/>
  <c r="D65" i="1" s="1"/>
  <c r="J5" i="1" l="1"/>
  <c r="J19" i="1" s="1"/>
  <c r="L5" i="1"/>
  <c r="L19" i="1" s="1"/>
  <c r="D61" i="1"/>
  <c r="Q11" i="1" l="1"/>
  <c r="Q6" i="1"/>
  <c r="Q10" i="1"/>
  <c r="Q8" i="1"/>
  <c r="Q9" i="1"/>
  <c r="O7" i="1"/>
  <c r="O6" i="1"/>
  <c r="O8" i="1"/>
  <c r="Q19" i="1" l="1"/>
  <c r="L25" i="1" s="1"/>
  <c r="O19" i="1"/>
  <c r="L24" i="1" s="1"/>
</calcChain>
</file>

<file path=xl/sharedStrings.xml><?xml version="1.0" encoding="utf-8"?>
<sst xmlns="http://schemas.openxmlformats.org/spreadsheetml/2006/main" count="120" uniqueCount="102">
  <si>
    <t>Muut kuin Osio C</t>
  </si>
  <si>
    <t>Ptek</t>
  </si>
  <si>
    <t>Ptek-Nimi</t>
  </si>
  <si>
    <t>Summa</t>
  </si>
  <si>
    <t>JV-erä 0,8 %</t>
  </si>
  <si>
    <t>Teht.koht.palkka</t>
  </si>
  <si>
    <t>Henkoht-vuosisid-OPE</t>
  </si>
  <si>
    <t>Koulu+kuntakoht.lisä</t>
  </si>
  <si>
    <t>Siirt-lisä/muu</t>
  </si>
  <si>
    <t>Henk.koht.lisä</t>
  </si>
  <si>
    <t>Koulu+kuntak,eiOsapr</t>
  </si>
  <si>
    <t>TaitoTaide,eiOsapro</t>
  </si>
  <si>
    <t>Työsuoj-valt,EiOsapr</t>
  </si>
  <si>
    <t>Muu lisä varspalkkaa</t>
  </si>
  <si>
    <t>Luot-henk-pal,EiOsap</t>
  </si>
  <si>
    <t>Tk.palkan muuttuessa korottuvat palkanosat</t>
  </si>
  <si>
    <t>Muu lisä ei varspalk</t>
  </si>
  <si>
    <t>Luokanvalv.palkk.</t>
  </si>
  <si>
    <t>Luokanv.kertat.(38)</t>
  </si>
  <si>
    <t>Ylituntip.pk</t>
  </si>
  <si>
    <t>Ylituntip.lu</t>
  </si>
  <si>
    <t>Ylituntip.kertat</t>
  </si>
  <si>
    <t>569S</t>
  </si>
  <si>
    <t>Sivutoimtunop,vuosit</t>
  </si>
  <si>
    <t>Erityisteht.pk</t>
  </si>
  <si>
    <t>Erityisteht.lu</t>
  </si>
  <si>
    <t>Kaikki yhteensä</t>
  </si>
  <si>
    <t>Lukion kiint.lisät</t>
  </si>
  <si>
    <t>Tuntipalkkiopk</t>
  </si>
  <si>
    <t>Ylituntipalkkio</t>
  </si>
  <si>
    <t>Luokkaylitunnit</t>
  </si>
  <si>
    <t>Ylituntip.</t>
  </si>
  <si>
    <t>Erityisteht.</t>
  </si>
  <si>
    <t>Tuntipalkkatyö</t>
  </si>
  <si>
    <t>Kerhotyöpalkkio</t>
  </si>
  <si>
    <t>Kotiteht.valv</t>
  </si>
  <si>
    <t>Rehtorinhallinn.teht</t>
  </si>
  <si>
    <t>Tukiopetuspalkk.</t>
  </si>
  <si>
    <t>Tukiopetus.vierask.</t>
  </si>
  <si>
    <t>Tukiopetus,lu</t>
  </si>
  <si>
    <t>Sijaistuntip30%</t>
  </si>
  <si>
    <t>Sijaistuntip30%lu</t>
  </si>
  <si>
    <t>Sijaistuntipalkk.</t>
  </si>
  <si>
    <t>Sijaistuntip.lu</t>
  </si>
  <si>
    <t>Yo-korj/reht.hall.</t>
  </si>
  <si>
    <t>Tuntipalkkio</t>
  </si>
  <si>
    <t>Tuntipalkkio,lukio</t>
  </si>
  <si>
    <t>Tuntiopet.palkk,kans</t>
  </si>
  <si>
    <t>Osapäiväpalkanpid.</t>
  </si>
  <si>
    <t>Erityisteht.pid.</t>
  </si>
  <si>
    <t>Ylituntip.pid</t>
  </si>
  <si>
    <t>Lukioteht-pidätys</t>
  </si>
  <si>
    <t>Luokanvalv.autom.pid</t>
  </si>
  <si>
    <t>Ylit.autom.pid.lukio</t>
  </si>
  <si>
    <t>Erill.tuntip.pidätys</t>
  </si>
  <si>
    <t>Ylituntip.pid.</t>
  </si>
  <si>
    <t>Ylitunpid/vkotun</t>
  </si>
  <si>
    <t>Luokanvalv.p.pidätys</t>
  </si>
  <si>
    <t>405R</t>
  </si>
  <si>
    <t>Lukioresursvuosivko</t>
  </si>
  <si>
    <t>Perusopetus</t>
  </si>
  <si>
    <t>Lukio</t>
  </si>
  <si>
    <t>osuus</t>
  </si>
  <si>
    <t>Järjestelyerä</t>
  </si>
  <si>
    <t xml:space="preserve">ylituntipalkkioon </t>
  </si>
  <si>
    <t>Tk-palkan korotus vaikutus ylitunteihin</t>
  </si>
  <si>
    <t>Tk-palkan korotukset</t>
  </si>
  <si>
    <t>101,28 -&gt; 200</t>
  </si>
  <si>
    <t>ylitunnit</t>
  </si>
  <si>
    <t>Jos järj.erää käytetään tk-palkkojen korotukseen, myös tätä summaa pitää vähentää samassa suhteessa</t>
  </si>
  <si>
    <t xml:space="preserve">%osuus tkp </t>
  </si>
  <si>
    <t>Tk-palkan vaikutus</t>
  </si>
  <si>
    <t>Jäljellä</t>
  </si>
  <si>
    <t>Opp.huoltoryhmä lasku</t>
  </si>
  <si>
    <t>Varajoht. korotus</t>
  </si>
  <si>
    <t>varajoht</t>
  </si>
  <si>
    <t>oh-ryhmä</t>
  </si>
  <si>
    <t>haast.op.teht.</t>
  </si>
  <si>
    <t>haast. op. tehtävä</t>
  </si>
  <si>
    <t>Vuositason vetäjä</t>
  </si>
  <si>
    <t>Jos loppusumma käytetään henkilökohtaisiin lisiin, on huomiotava myös ylituntivaikutuksen eurot</t>
  </si>
  <si>
    <t>135,39 -&gt; 80</t>
  </si>
  <si>
    <t>eli käytettävä summa olisi</t>
  </si>
  <si>
    <t>perusopetus</t>
  </si>
  <si>
    <t>lukio</t>
  </si>
  <si>
    <t>Ylituntivaikutus 15,26% tk-palkasta</t>
  </si>
  <si>
    <t>100,-/alkavaa 300 oppilasta kohden</t>
  </si>
  <si>
    <t>TVA Haastava opetustehtävä 59 kpl</t>
  </si>
  <si>
    <t>(taulukko Haastavat opetusryhmät kust.arvio 20210209)</t>
  </si>
  <si>
    <t xml:space="preserve">Ylituntivaikutus </t>
  </si>
  <si>
    <t>Pedagog. TVT-tuki</t>
  </si>
  <si>
    <t>Ped. TVT-tuki</t>
  </si>
  <si>
    <t>S2 opetus (2 kpl)</t>
  </si>
  <si>
    <t>Er.op lu OHR:ssä</t>
  </si>
  <si>
    <t>à 96,45</t>
  </si>
  <si>
    <t>TVA Oh-ryhmän vetäjä (PO 34  LU 6 kpl)</t>
  </si>
  <si>
    <t>Pedagog. TVT-tuki (PO kpl 31+3 ruots)</t>
  </si>
  <si>
    <t>Vuositason vetäjä (15)</t>
  </si>
  <si>
    <t>Opo lu OHR:ssä</t>
  </si>
  <si>
    <t>OPO lu OHR:ssä</t>
  </si>
  <si>
    <t>TVA varajohtaja 20 kpl (PO 20, LU 1)</t>
  </si>
  <si>
    <t>Liite 1.2. § 114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</si>
</sst>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00B050"/>
      <name val="Arial"/>
      <family val="2"/>
    </font>
    <font>
      <i/>
      <sz val="10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sz val="8"/>
      <color theme="0" tint="-0.3499862666707357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left"/>
    </xf>
    <xf numFmtId="4" fontId="0" fillId="0" borderId="0" xfId="0" applyNumberFormat="1"/>
    <xf numFmtId="0" fontId="1" fillId="0" borderId="0" xfId="0" applyFont="1" applyAlignment="1">
      <alignment horizontal="left"/>
    </xf>
    <xf numFmtId="0" fontId="2" fillId="0" borderId="0" xfId="0" applyFont="1"/>
    <xf numFmtId="10" fontId="0" fillId="0" borderId="0" xfId="0" applyNumberFormat="1"/>
    <xf numFmtId="2" fontId="0" fillId="0" borderId="0" xfId="0" applyNumberFormat="1"/>
    <xf numFmtId="4" fontId="4" fillId="0" borderId="0" xfId="0" applyNumberFormat="1" applyFont="1"/>
    <xf numFmtId="0" fontId="1" fillId="0" borderId="0" xfId="0" applyFont="1"/>
    <xf numFmtId="0" fontId="5" fillId="0" borderId="0" xfId="0" applyFont="1"/>
    <xf numFmtId="4" fontId="1" fillId="0" borderId="0" xfId="0" applyNumberFormat="1" applyFont="1" applyAlignment="1">
      <alignment horizontal="center"/>
    </xf>
    <xf numFmtId="10" fontId="0" fillId="0" borderId="0" xfId="1" applyNumberFormat="1" applyFont="1"/>
    <xf numFmtId="0" fontId="6" fillId="0" borderId="0" xfId="0" applyFont="1"/>
    <xf numFmtId="0" fontId="0" fillId="0" borderId="1" xfId="0" applyBorder="1"/>
    <xf numFmtId="10" fontId="0" fillId="0" borderId="2" xfId="0" applyNumberFormat="1" applyBorder="1"/>
    <xf numFmtId="2" fontId="0" fillId="0" borderId="3" xfId="0" applyNumberFormat="1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2" xfId="0" applyBorder="1"/>
    <xf numFmtId="0" fontId="0" fillId="0" borderId="0" xfId="0" applyBorder="1"/>
    <xf numFmtId="0" fontId="0" fillId="0" borderId="0" xfId="0" applyFont="1" applyBorder="1"/>
    <xf numFmtId="2" fontId="1" fillId="0" borderId="3" xfId="0" applyNumberFormat="1" applyFont="1" applyBorder="1"/>
    <xf numFmtId="2" fontId="1" fillId="0" borderId="4" xfId="0" applyNumberFormat="1" applyFont="1" applyBorder="1"/>
    <xf numFmtId="4" fontId="1" fillId="0" borderId="3" xfId="0" applyNumberFormat="1" applyFont="1" applyBorder="1"/>
    <xf numFmtId="4" fontId="7" fillId="0" borderId="0" xfId="0" applyNumberFormat="1" applyFont="1" applyBorder="1"/>
    <xf numFmtId="2" fontId="0" fillId="0" borderId="0" xfId="0" applyNumberFormat="1" applyBorder="1"/>
    <xf numFmtId="4" fontId="0" fillId="0" borderId="0" xfId="0" applyNumberFormat="1" applyBorder="1"/>
    <xf numFmtId="0" fontId="7" fillId="2" borderId="0" xfId="0" applyFont="1" applyFill="1"/>
    <xf numFmtId="2" fontId="7" fillId="2" borderId="5" xfId="0" applyNumberFormat="1" applyFont="1" applyFill="1" applyBorder="1"/>
    <xf numFmtId="0" fontId="7" fillId="2" borderId="6" xfId="0" applyFont="1" applyFill="1" applyBorder="1"/>
    <xf numFmtId="0" fontId="0" fillId="2" borderId="6" xfId="0" applyFill="1" applyBorder="1"/>
    <xf numFmtId="0" fontId="7" fillId="2" borderId="8" xfId="0" applyFont="1" applyFill="1" applyBorder="1"/>
    <xf numFmtId="2" fontId="8" fillId="0" borderId="0" xfId="0" applyNumberFormat="1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left" indent="1"/>
    </xf>
    <xf numFmtId="0" fontId="7" fillId="0" borderId="1" xfId="0" applyFont="1" applyBorder="1" applyAlignment="1">
      <alignment horizontal="left"/>
    </xf>
    <xf numFmtId="4" fontId="0" fillId="0" borderId="7" xfId="0" applyNumberFormat="1" applyBorder="1"/>
    <xf numFmtId="0" fontId="7" fillId="0" borderId="3" xfId="0" applyFont="1" applyBorder="1"/>
    <xf numFmtId="0" fontId="7" fillId="0" borderId="0" xfId="0" applyFont="1" applyBorder="1"/>
    <xf numFmtId="2" fontId="7" fillId="0" borderId="0" xfId="0" applyNumberFormat="1" applyFont="1" applyBorder="1"/>
    <xf numFmtId="0" fontId="7" fillId="0" borderId="5" xfId="0" applyFont="1" applyBorder="1"/>
    <xf numFmtId="0" fontId="7" fillId="0" borderId="8" xfId="0" applyFont="1" applyBorder="1"/>
    <xf numFmtId="2" fontId="7" fillId="0" borderId="8" xfId="0" applyNumberFormat="1" applyFont="1" applyBorder="1"/>
    <xf numFmtId="0" fontId="0" fillId="0" borderId="8" xfId="0" applyBorder="1"/>
    <xf numFmtId="0" fontId="0" fillId="0" borderId="6" xfId="0" applyBorder="1"/>
    <xf numFmtId="2" fontId="0" fillId="0" borderId="3" xfId="0" applyNumberFormat="1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5"/>
  <sheetViews>
    <sheetView tabSelected="1" zoomScale="96" zoomScaleNormal="96" workbookViewId="0">
      <selection activeCell="B1" sqref="B1"/>
    </sheetView>
  </sheetViews>
  <sheetFormatPr defaultRowHeight="12.5" x14ac:dyDescent="0.25"/>
  <cols>
    <col min="1" max="1" width="5.81640625" style="1" customWidth="1"/>
    <col min="2" max="2" width="19.81640625" bestFit="1" customWidth="1"/>
    <col min="3" max="3" width="14.1796875" style="2" customWidth="1"/>
    <col min="4" max="4" width="13" customWidth="1"/>
    <col min="5" max="5" width="11.54296875" bestFit="1" customWidth="1"/>
    <col min="6" max="6" width="11.453125" customWidth="1"/>
    <col min="7" max="7" width="8.1796875" bestFit="1" customWidth="1"/>
    <col min="8" max="8" width="7.81640625" bestFit="1" customWidth="1"/>
    <col min="10" max="10" width="14.453125" style="1" bestFit="1" customWidth="1"/>
    <col min="11" max="11" width="21.26953125" customWidth="1"/>
    <col min="12" max="12" width="11.7265625" style="2" bestFit="1" customWidth="1"/>
    <col min="13" max="13" width="26.1796875" customWidth="1"/>
    <col min="14" max="14" width="11.7265625" bestFit="1" customWidth="1"/>
    <col min="16" max="16" width="12.453125" bestFit="1" customWidth="1"/>
    <col min="18" max="18" width="16.453125" bestFit="1" customWidth="1"/>
  </cols>
  <sheetData>
    <row r="1" spans="1:18" x14ac:dyDescent="0.25">
      <c r="B1" t="s">
        <v>101</v>
      </c>
    </row>
    <row r="2" spans="1:18" ht="13.5" thickBot="1" x14ac:dyDescent="0.35">
      <c r="A2" s="3" t="s">
        <v>0</v>
      </c>
    </row>
    <row r="3" spans="1:18" ht="13.5" thickBot="1" x14ac:dyDescent="0.35">
      <c r="J3" s="48" t="s">
        <v>71</v>
      </c>
      <c r="K3" s="49"/>
      <c r="L3" s="49"/>
      <c r="M3" s="50"/>
      <c r="O3" s="48" t="s">
        <v>85</v>
      </c>
      <c r="P3" s="49"/>
      <c r="Q3" s="49"/>
      <c r="R3" s="50"/>
    </row>
    <row r="4" spans="1:18" x14ac:dyDescent="0.25">
      <c r="A4" s="1" t="s">
        <v>1</v>
      </c>
      <c r="B4" t="s">
        <v>2</v>
      </c>
      <c r="C4" s="2" t="s">
        <v>3</v>
      </c>
      <c r="D4" t="s">
        <v>4</v>
      </c>
      <c r="J4" s="13" t="s">
        <v>60</v>
      </c>
      <c r="K4" s="14">
        <v>0.75860000000000005</v>
      </c>
      <c r="L4" s="13" t="s">
        <v>61</v>
      </c>
      <c r="M4" s="14">
        <v>0.2414</v>
      </c>
      <c r="O4" s="13" t="s">
        <v>60</v>
      </c>
      <c r="P4" s="18"/>
      <c r="Q4" s="13" t="s">
        <v>61</v>
      </c>
      <c r="R4" s="19"/>
    </row>
    <row r="5" spans="1:18" ht="13" x14ac:dyDescent="0.3">
      <c r="A5" s="1">
        <v>2030</v>
      </c>
      <c r="B5" t="s">
        <v>5</v>
      </c>
      <c r="C5" s="2">
        <v>4124808.3500000513</v>
      </c>
      <c r="J5" s="22">
        <f>K4*D21</f>
        <v>30049.071492000003</v>
      </c>
      <c r="K5" s="23"/>
      <c r="L5" s="22">
        <f>D21*M4</f>
        <v>9562.1485080000002</v>
      </c>
      <c r="M5" s="17"/>
      <c r="O5" s="24">
        <f>D62*K4</f>
        <v>4584.4473800000005</v>
      </c>
      <c r="P5" s="21"/>
      <c r="Q5" s="22">
        <f>D62*M4</f>
        <v>1458.8526200000001</v>
      </c>
      <c r="R5" s="17"/>
    </row>
    <row r="6" spans="1:18" x14ac:dyDescent="0.25">
      <c r="A6" s="1">
        <v>2421</v>
      </c>
      <c r="B6" t="s">
        <v>6</v>
      </c>
      <c r="C6" s="2">
        <v>676068.42000000051</v>
      </c>
      <c r="J6" s="15">
        <v>-1974.4</v>
      </c>
      <c r="K6" s="17" t="s">
        <v>74</v>
      </c>
      <c r="L6" s="47">
        <v>-98.72</v>
      </c>
      <c r="M6" s="17" t="s">
        <v>74</v>
      </c>
      <c r="O6" s="15">
        <f>J6*D61/100</f>
        <v>-301.22504482315873</v>
      </c>
      <c r="P6" s="20" t="s">
        <v>75</v>
      </c>
      <c r="Q6" s="15">
        <f>L6*$D$61/100</f>
        <v>-15.061252241157934</v>
      </c>
      <c r="R6" s="20" t="s">
        <v>75</v>
      </c>
    </row>
    <row r="7" spans="1:18" x14ac:dyDescent="0.25">
      <c r="A7" s="1">
        <v>2431</v>
      </c>
      <c r="B7" t="s">
        <v>7</v>
      </c>
      <c r="C7" s="2">
        <v>50</v>
      </c>
      <c r="J7" s="15">
        <v>1883.26</v>
      </c>
      <c r="K7" s="17" t="s">
        <v>73</v>
      </c>
      <c r="L7" s="47">
        <v>332.34</v>
      </c>
      <c r="M7" s="17" t="s">
        <v>73</v>
      </c>
      <c r="O7" s="15">
        <f>J7*D61/100</f>
        <v>287.32023800327283</v>
      </c>
      <c r="P7" s="20" t="s">
        <v>76</v>
      </c>
      <c r="Q7" s="15">
        <v>50.72</v>
      </c>
      <c r="R7" s="20" t="s">
        <v>76</v>
      </c>
    </row>
    <row r="8" spans="1:18" x14ac:dyDescent="0.25">
      <c r="A8" s="1">
        <v>2439</v>
      </c>
      <c r="B8" t="s">
        <v>8</v>
      </c>
      <c r="C8" s="2">
        <v>1122.9499999999998</v>
      </c>
      <c r="J8" s="15">
        <v>0</v>
      </c>
      <c r="K8" s="17" t="s">
        <v>78</v>
      </c>
      <c r="L8" s="15">
        <v>-1446.75</v>
      </c>
      <c r="M8" s="17" t="s">
        <v>97</v>
      </c>
      <c r="O8" s="15">
        <f>J8*D61/100</f>
        <v>0</v>
      </c>
      <c r="P8" s="20" t="s">
        <v>77</v>
      </c>
      <c r="Q8" s="15">
        <f>L8*$D$61/100</f>
        <v>-220.72393314318521</v>
      </c>
      <c r="R8" s="17" t="s">
        <v>79</v>
      </c>
    </row>
    <row r="9" spans="1:18" x14ac:dyDescent="0.25">
      <c r="A9" s="1">
        <v>2531</v>
      </c>
      <c r="B9" t="s">
        <v>10</v>
      </c>
      <c r="C9" s="2">
        <v>32816.619999999974</v>
      </c>
      <c r="J9" s="16">
        <f>-(31+3)*96.45</f>
        <v>-3279.3</v>
      </c>
      <c r="K9" s="17" t="s">
        <v>90</v>
      </c>
      <c r="L9" s="15">
        <f>-2*96.45</f>
        <v>-192.9</v>
      </c>
      <c r="M9" s="17" t="s">
        <v>92</v>
      </c>
      <c r="O9" s="15">
        <f>J9*15.26/100</f>
        <v>-500.42118000000005</v>
      </c>
      <c r="P9" s="17" t="s">
        <v>91</v>
      </c>
      <c r="Q9" s="15">
        <f>L9*$D$61/100</f>
        <v>-29.429857752424692</v>
      </c>
      <c r="R9" s="17" t="s">
        <v>92</v>
      </c>
    </row>
    <row r="10" spans="1:18" x14ac:dyDescent="0.25">
      <c r="A10" s="1">
        <v>2532</v>
      </c>
      <c r="B10" t="s">
        <v>11</v>
      </c>
      <c r="C10" s="2">
        <v>6498.2699999999977</v>
      </c>
      <c r="J10" s="16"/>
      <c r="K10" s="17"/>
      <c r="L10" s="15">
        <v>-96.45</v>
      </c>
      <c r="M10" s="17" t="s">
        <v>93</v>
      </c>
      <c r="O10" s="15"/>
      <c r="P10" s="20"/>
      <c r="Q10" s="15">
        <f>L10*$D$61/100</f>
        <v>-14.714928876212346</v>
      </c>
      <c r="R10" s="17" t="s">
        <v>93</v>
      </c>
    </row>
    <row r="11" spans="1:18" x14ac:dyDescent="0.25">
      <c r="A11" s="1">
        <v>2635</v>
      </c>
      <c r="B11" t="s">
        <v>9</v>
      </c>
      <c r="C11" s="2">
        <v>79717.000000000015</v>
      </c>
      <c r="J11" s="16"/>
      <c r="K11" s="17"/>
      <c r="L11" s="16">
        <v>-96.45</v>
      </c>
      <c r="M11" s="17" t="s">
        <v>98</v>
      </c>
      <c r="O11" s="15"/>
      <c r="P11" s="20"/>
      <c r="Q11" s="15">
        <f>L11*$D$61/100</f>
        <v>-14.714928876212346</v>
      </c>
      <c r="R11" s="17" t="s">
        <v>99</v>
      </c>
    </row>
    <row r="12" spans="1:18" x14ac:dyDescent="0.25">
      <c r="A12" s="1">
        <v>2863</v>
      </c>
      <c r="B12" t="s">
        <v>13</v>
      </c>
      <c r="C12" s="2">
        <v>959.34</v>
      </c>
      <c r="J12" s="16"/>
      <c r="K12" s="17"/>
      <c r="L12" s="16"/>
      <c r="M12" s="17"/>
      <c r="O12" s="15"/>
      <c r="P12" s="20"/>
      <c r="Q12" s="15"/>
      <c r="R12" s="17"/>
    </row>
    <row r="13" spans="1:18" x14ac:dyDescent="0.25">
      <c r="A13" s="1">
        <v>3365</v>
      </c>
      <c r="B13" t="s">
        <v>12</v>
      </c>
      <c r="C13" s="2">
        <v>358</v>
      </c>
      <c r="J13" s="16"/>
      <c r="K13" s="17"/>
      <c r="L13" s="16"/>
      <c r="M13" s="17"/>
      <c r="O13" s="15"/>
      <c r="P13" s="20"/>
      <c r="Q13" s="15"/>
      <c r="R13" s="17"/>
    </row>
    <row r="14" spans="1:18" x14ac:dyDescent="0.25">
      <c r="A14" s="1">
        <v>3366</v>
      </c>
      <c r="B14" t="s">
        <v>14</v>
      </c>
      <c r="C14" s="2">
        <v>2047.33</v>
      </c>
      <c r="J14" s="16"/>
      <c r="K14" s="17"/>
      <c r="L14" s="16"/>
      <c r="M14" s="17"/>
      <c r="O14" s="15"/>
      <c r="P14" s="20"/>
      <c r="Q14" s="15"/>
      <c r="R14" s="17"/>
    </row>
    <row r="15" spans="1:18" x14ac:dyDescent="0.25">
      <c r="A15" s="1">
        <v>3840</v>
      </c>
      <c r="B15" t="s">
        <v>16</v>
      </c>
      <c r="C15" s="2">
        <v>2883.1499999999996</v>
      </c>
      <c r="J15" s="16"/>
      <c r="K15" s="17"/>
      <c r="L15" s="16"/>
      <c r="M15" s="17"/>
      <c r="O15" s="15"/>
      <c r="P15" s="20"/>
      <c r="Q15" s="15"/>
      <c r="R15" s="17"/>
    </row>
    <row r="16" spans="1:18" x14ac:dyDescent="0.25">
      <c r="A16" s="1">
        <v>4026</v>
      </c>
      <c r="B16" t="s">
        <v>17</v>
      </c>
      <c r="C16" s="2">
        <v>23192.240000000056</v>
      </c>
      <c r="J16" s="16"/>
      <c r="K16" s="17"/>
      <c r="L16" s="16"/>
      <c r="M16" s="17"/>
      <c r="O16" s="15"/>
      <c r="P16" s="20"/>
      <c r="Q16" s="15"/>
      <c r="R16" s="17"/>
    </row>
    <row r="17" spans="1:18" ht="13" x14ac:dyDescent="0.3">
      <c r="A17" s="1">
        <v>4150</v>
      </c>
      <c r="B17" t="s">
        <v>18</v>
      </c>
      <c r="C17" s="2">
        <v>1163.45</v>
      </c>
      <c r="J17" s="16"/>
      <c r="K17" s="17"/>
      <c r="L17" s="16"/>
      <c r="M17" s="17"/>
      <c r="O17" s="15"/>
      <c r="P17" s="25"/>
      <c r="Q17" s="15"/>
      <c r="R17" s="17"/>
    </row>
    <row r="18" spans="1:18" ht="13" x14ac:dyDescent="0.3">
      <c r="A18" s="1">
        <v>5663</v>
      </c>
      <c r="B18" t="s">
        <v>35</v>
      </c>
      <c r="C18" s="2">
        <v>147.35</v>
      </c>
      <c r="D18" s="4"/>
      <c r="J18" s="16"/>
      <c r="K18" s="17"/>
      <c r="L18" s="16"/>
      <c r="M18" s="17"/>
      <c r="O18" s="15"/>
      <c r="P18" s="20"/>
      <c r="Q18" s="15"/>
      <c r="R18" s="17"/>
    </row>
    <row r="19" spans="1:18" ht="13.5" thickBot="1" x14ac:dyDescent="0.35">
      <c r="A19" s="1">
        <v>5984</v>
      </c>
      <c r="B19" t="s">
        <v>52</v>
      </c>
      <c r="C19" s="2">
        <v>-424.34</v>
      </c>
      <c r="D19" s="4"/>
      <c r="I19" s="28" t="s">
        <v>72</v>
      </c>
      <c r="J19" s="29">
        <f>SUM(J5:J18)</f>
        <v>26678.631492</v>
      </c>
      <c r="K19" s="30"/>
      <c r="L19" s="29">
        <f>SUM(L5:L18)</f>
        <v>7963.2185080000017</v>
      </c>
      <c r="M19" s="31"/>
      <c r="N19" s="28" t="s">
        <v>72</v>
      </c>
      <c r="O19" s="29">
        <f>SUM(O5:O18)</f>
        <v>4070.121393180114</v>
      </c>
      <c r="P19" s="32"/>
      <c r="Q19" s="29">
        <f>SUM(Q5:Q18)</f>
        <v>1214.9277191108079</v>
      </c>
      <c r="R19" s="31"/>
    </row>
    <row r="20" spans="1:18" ht="13" x14ac:dyDescent="0.3">
      <c r="A20" s="1">
        <v>5999</v>
      </c>
      <c r="B20" t="s">
        <v>57</v>
      </c>
      <c r="C20" s="2">
        <v>-5.41</v>
      </c>
      <c r="D20" s="4"/>
    </row>
    <row r="21" spans="1:18" ht="13" thickBot="1" x14ac:dyDescent="0.3">
      <c r="C21" s="2">
        <f>SUM(C5:C20)</f>
        <v>4951402.7200000519</v>
      </c>
      <c r="D21" s="2">
        <f>ROUND(C21*0.008,2)</f>
        <v>39611.22</v>
      </c>
    </row>
    <row r="22" spans="1:18" ht="13" x14ac:dyDescent="0.3">
      <c r="J22" s="37" t="s">
        <v>80</v>
      </c>
      <c r="K22" s="18"/>
      <c r="L22" s="38"/>
      <c r="M22" s="18"/>
      <c r="N22" s="18"/>
      <c r="O22" s="19"/>
    </row>
    <row r="23" spans="1:18" ht="13" x14ac:dyDescent="0.3">
      <c r="A23" s="1" t="s">
        <v>15</v>
      </c>
      <c r="J23" s="39" t="s">
        <v>82</v>
      </c>
      <c r="K23" s="40"/>
      <c r="L23" s="40"/>
      <c r="M23" s="20"/>
      <c r="N23" s="20"/>
      <c r="O23" s="17"/>
    </row>
    <row r="24" spans="1:18" ht="13" x14ac:dyDescent="0.3">
      <c r="J24" s="39"/>
      <c r="K24" s="40" t="s">
        <v>83</v>
      </c>
      <c r="L24" s="41">
        <f>J19+O19</f>
        <v>30748.752885180114</v>
      </c>
      <c r="M24" s="20"/>
      <c r="N24" s="20"/>
      <c r="O24" s="17"/>
    </row>
    <row r="25" spans="1:18" ht="13.5" thickBot="1" x14ac:dyDescent="0.35">
      <c r="A25" s="1" t="s">
        <v>1</v>
      </c>
      <c r="B25" t="s">
        <v>2</v>
      </c>
      <c r="C25" s="2" t="s">
        <v>3</v>
      </c>
      <c r="J25" s="42"/>
      <c r="K25" s="43" t="s">
        <v>84</v>
      </c>
      <c r="L25" s="44">
        <f>L19+Q19</f>
        <v>9178.1462271108103</v>
      </c>
      <c r="M25" s="45"/>
      <c r="N25" s="45"/>
      <c r="O25" s="46"/>
    </row>
    <row r="26" spans="1:18" x14ac:dyDescent="0.25">
      <c r="A26" s="1">
        <v>4048</v>
      </c>
      <c r="B26" t="s">
        <v>24</v>
      </c>
      <c r="C26" s="2">
        <v>29518.439999999995</v>
      </c>
    </row>
    <row r="27" spans="1:18" x14ac:dyDescent="0.25">
      <c r="A27" s="1">
        <v>4049</v>
      </c>
      <c r="B27" t="s">
        <v>25</v>
      </c>
      <c r="C27" s="2">
        <v>24.49</v>
      </c>
    </row>
    <row r="28" spans="1:18" x14ac:dyDescent="0.25">
      <c r="A28" s="1">
        <v>4059</v>
      </c>
      <c r="B28" t="s">
        <v>27</v>
      </c>
      <c r="C28" s="2">
        <v>27498.49</v>
      </c>
    </row>
    <row r="29" spans="1:18" x14ac:dyDescent="0.25">
      <c r="A29" s="1">
        <v>4060</v>
      </c>
      <c r="B29" t="s">
        <v>28</v>
      </c>
      <c r="C29" s="2">
        <v>175.46</v>
      </c>
    </row>
    <row r="30" spans="1:18" x14ac:dyDescent="0.25">
      <c r="A30" s="1">
        <v>4066</v>
      </c>
      <c r="B30" t="s">
        <v>29</v>
      </c>
      <c r="C30" s="2">
        <v>176980.2599999996</v>
      </c>
    </row>
    <row r="31" spans="1:18" x14ac:dyDescent="0.25">
      <c r="A31" s="1">
        <v>4067</v>
      </c>
      <c r="B31" t="s">
        <v>30</v>
      </c>
      <c r="C31" s="2">
        <v>61819.940000000082</v>
      </c>
    </row>
    <row r="32" spans="1:18" x14ac:dyDescent="0.25">
      <c r="A32" s="1">
        <v>4069</v>
      </c>
      <c r="B32" t="s">
        <v>31</v>
      </c>
      <c r="C32" s="2">
        <v>2600.0100000000002</v>
      </c>
    </row>
    <row r="33" spans="1:3" x14ac:dyDescent="0.25">
      <c r="A33" s="1">
        <v>4148</v>
      </c>
      <c r="B33" t="s">
        <v>32</v>
      </c>
      <c r="C33" s="2">
        <v>1860.6499999999999</v>
      </c>
    </row>
    <row r="34" spans="1:3" x14ac:dyDescent="0.25">
      <c r="A34" s="1">
        <v>4149</v>
      </c>
      <c r="B34" t="s">
        <v>25</v>
      </c>
      <c r="C34" s="2">
        <v>962.05000000000018</v>
      </c>
    </row>
    <row r="35" spans="1:3" x14ac:dyDescent="0.25">
      <c r="A35" s="1">
        <v>4166</v>
      </c>
      <c r="B35" t="s">
        <v>19</v>
      </c>
      <c r="C35" s="2">
        <v>34434.78</v>
      </c>
    </row>
    <row r="36" spans="1:3" x14ac:dyDescent="0.25">
      <c r="A36" s="1">
        <v>4167</v>
      </c>
      <c r="B36" t="s">
        <v>20</v>
      </c>
      <c r="C36" s="2">
        <v>28657.030000000006</v>
      </c>
    </row>
    <row r="37" spans="1:3" x14ac:dyDescent="0.25">
      <c r="A37" s="1">
        <v>4169</v>
      </c>
      <c r="B37" t="s">
        <v>21</v>
      </c>
      <c r="C37" s="2">
        <v>18228.989999999998</v>
      </c>
    </row>
    <row r="38" spans="1:3" x14ac:dyDescent="0.25">
      <c r="A38" s="1">
        <v>5035</v>
      </c>
      <c r="B38" t="s">
        <v>33</v>
      </c>
      <c r="C38" s="2">
        <v>98.27</v>
      </c>
    </row>
    <row r="39" spans="1:3" x14ac:dyDescent="0.25">
      <c r="A39" s="1">
        <v>5660</v>
      </c>
      <c r="B39" t="s">
        <v>34</v>
      </c>
      <c r="C39" s="2">
        <v>1438.18</v>
      </c>
    </row>
    <row r="40" spans="1:3" x14ac:dyDescent="0.25">
      <c r="A40" s="1">
        <v>5667</v>
      </c>
      <c r="B40" t="s">
        <v>36</v>
      </c>
      <c r="C40" s="2">
        <v>419.25</v>
      </c>
    </row>
    <row r="41" spans="1:3" x14ac:dyDescent="0.25">
      <c r="A41" s="1">
        <v>5680</v>
      </c>
      <c r="B41" t="s">
        <v>37</v>
      </c>
      <c r="C41" s="2">
        <v>36520.52999999997</v>
      </c>
    </row>
    <row r="42" spans="1:3" x14ac:dyDescent="0.25">
      <c r="A42" s="1">
        <v>5681</v>
      </c>
      <c r="B42" t="s">
        <v>38</v>
      </c>
      <c r="C42" s="2">
        <v>6762.8100000000013</v>
      </c>
    </row>
    <row r="43" spans="1:3" x14ac:dyDescent="0.25">
      <c r="A43" s="1">
        <v>5683</v>
      </c>
      <c r="B43" t="s">
        <v>39</v>
      </c>
      <c r="C43" s="2">
        <v>5787.5999999999995</v>
      </c>
    </row>
    <row r="44" spans="1:3" x14ac:dyDescent="0.25">
      <c r="A44" s="1">
        <v>5684</v>
      </c>
      <c r="B44" t="s">
        <v>40</v>
      </c>
      <c r="C44" s="2">
        <v>4585.579999999999</v>
      </c>
    </row>
    <row r="45" spans="1:3" x14ac:dyDescent="0.25">
      <c r="A45" s="1">
        <v>5685</v>
      </c>
      <c r="B45" t="s">
        <v>41</v>
      </c>
      <c r="C45" s="2">
        <v>43.58</v>
      </c>
    </row>
    <row r="46" spans="1:3" x14ac:dyDescent="0.25">
      <c r="A46" s="1">
        <v>5686</v>
      </c>
      <c r="B46" t="s">
        <v>42</v>
      </c>
      <c r="C46" s="2">
        <v>15695.149999999985</v>
      </c>
    </row>
    <row r="47" spans="1:3" x14ac:dyDescent="0.25">
      <c r="A47" s="1">
        <v>5687</v>
      </c>
      <c r="B47" t="s">
        <v>43</v>
      </c>
      <c r="C47" s="2">
        <v>1569.62</v>
      </c>
    </row>
    <row r="48" spans="1:3" x14ac:dyDescent="0.25">
      <c r="A48" s="1">
        <v>5694</v>
      </c>
      <c r="B48" t="s">
        <v>44</v>
      </c>
      <c r="C48" s="2">
        <v>71248.909999999989</v>
      </c>
    </row>
    <row r="49" spans="1:4" x14ac:dyDescent="0.25">
      <c r="A49" s="1">
        <v>5695</v>
      </c>
      <c r="B49" t="s">
        <v>45</v>
      </c>
      <c r="C49" s="2">
        <v>90781.320000000036</v>
      </c>
    </row>
    <row r="50" spans="1:4" x14ac:dyDescent="0.25">
      <c r="A50" s="1">
        <v>5696</v>
      </c>
      <c r="B50" t="s">
        <v>46</v>
      </c>
      <c r="C50" s="2">
        <v>16405.34</v>
      </c>
    </row>
    <row r="51" spans="1:4" x14ac:dyDescent="0.25">
      <c r="A51" s="1">
        <v>5700</v>
      </c>
      <c r="B51" t="s">
        <v>47</v>
      </c>
      <c r="C51" s="2">
        <v>129494.08999999997</v>
      </c>
    </row>
    <row r="52" spans="1:4" x14ac:dyDescent="0.25">
      <c r="A52" s="1">
        <v>5960</v>
      </c>
      <c r="B52" t="s">
        <v>48</v>
      </c>
      <c r="C52" s="2">
        <v>-1481.6999999999996</v>
      </c>
    </row>
    <row r="53" spans="1:4" x14ac:dyDescent="0.25">
      <c r="A53" s="1">
        <v>5981</v>
      </c>
      <c r="B53" t="s">
        <v>49</v>
      </c>
      <c r="C53" s="2">
        <v>-503.05999999999989</v>
      </c>
    </row>
    <row r="54" spans="1:4" x14ac:dyDescent="0.25">
      <c r="A54" s="1">
        <v>5982</v>
      </c>
      <c r="B54" t="s">
        <v>50</v>
      </c>
      <c r="C54" s="2">
        <v>-7430.7499999999991</v>
      </c>
    </row>
    <row r="55" spans="1:4" x14ac:dyDescent="0.25">
      <c r="A55" s="1">
        <v>5983</v>
      </c>
      <c r="B55" t="s">
        <v>51</v>
      </c>
      <c r="C55" s="2">
        <v>-168.14</v>
      </c>
    </row>
    <row r="56" spans="1:4" x14ac:dyDescent="0.25">
      <c r="A56" s="1">
        <v>5985</v>
      </c>
      <c r="B56" t="s">
        <v>53</v>
      </c>
      <c r="C56" s="2">
        <v>-60.38</v>
      </c>
    </row>
    <row r="57" spans="1:4" x14ac:dyDescent="0.25">
      <c r="A57" s="1">
        <v>5991</v>
      </c>
      <c r="B57" t="s">
        <v>54</v>
      </c>
      <c r="C57" s="2">
        <v>-12.49</v>
      </c>
    </row>
    <row r="58" spans="1:4" x14ac:dyDescent="0.25">
      <c r="A58" s="1">
        <v>5993</v>
      </c>
      <c r="B58" t="s">
        <v>55</v>
      </c>
      <c r="C58" s="2">
        <v>-774.24999999999989</v>
      </c>
    </row>
    <row r="59" spans="1:4" x14ac:dyDescent="0.25">
      <c r="A59" s="1">
        <v>5996</v>
      </c>
      <c r="B59" t="s">
        <v>56</v>
      </c>
      <c r="C59" s="2">
        <v>-0.32</v>
      </c>
    </row>
    <row r="60" spans="1:4" x14ac:dyDescent="0.25">
      <c r="A60" s="1" t="s">
        <v>58</v>
      </c>
      <c r="B60" t="s">
        <v>59</v>
      </c>
      <c r="C60" s="27">
        <v>1468.98</v>
      </c>
      <c r="D60" s="20" t="s">
        <v>70</v>
      </c>
    </row>
    <row r="61" spans="1:4" x14ac:dyDescent="0.25">
      <c r="A61" s="1" t="s">
        <v>22</v>
      </c>
      <c r="B61" t="s">
        <v>23</v>
      </c>
      <c r="C61" s="27">
        <v>763.56</v>
      </c>
      <c r="D61" s="26">
        <f>D62/D21*100</f>
        <v>15.256535900686725</v>
      </c>
    </row>
    <row r="62" spans="1:4" x14ac:dyDescent="0.25">
      <c r="C62" s="2">
        <f>SUM(C26:C61)</f>
        <v>755412.26999999979</v>
      </c>
      <c r="D62" s="7">
        <f>ROUND(C62*0.008,2)</f>
        <v>6043.3</v>
      </c>
    </row>
    <row r="63" spans="1:4" x14ac:dyDescent="0.25">
      <c r="C63" s="7" t="s">
        <v>69</v>
      </c>
    </row>
    <row r="64" spans="1:4" x14ac:dyDescent="0.25">
      <c r="C64" s="7"/>
    </row>
    <row r="65" spans="1:4" x14ac:dyDescent="0.25">
      <c r="A65" s="1" t="s">
        <v>26</v>
      </c>
      <c r="C65" s="2">
        <f>+C62+C21</f>
        <v>5706814.9900000514</v>
      </c>
      <c r="D65" s="2">
        <f>ROUND(C65*0.008,2)</f>
        <v>45654.52</v>
      </c>
    </row>
  </sheetData>
  <mergeCells count="2">
    <mergeCell ref="J3:M3"/>
    <mergeCell ref="O3:R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DE331-7726-48F3-8A8B-D8EA095D0409}">
  <dimension ref="A1:H22"/>
  <sheetViews>
    <sheetView workbookViewId="0">
      <selection activeCell="G15" sqref="G15"/>
    </sheetView>
  </sheetViews>
  <sheetFormatPr defaultRowHeight="12.5" x14ac:dyDescent="0.25"/>
  <cols>
    <col min="1" max="1" width="26.453125" customWidth="1"/>
    <col min="2" max="2" width="30.7265625" bestFit="1" customWidth="1"/>
    <col min="4" max="4" width="14.1796875" bestFit="1" customWidth="1"/>
    <col min="6" max="6" width="13.54296875" bestFit="1" customWidth="1"/>
  </cols>
  <sheetData>
    <row r="1" spans="1:8" ht="18" x14ac:dyDescent="0.4">
      <c r="A1" s="9" t="s">
        <v>63</v>
      </c>
      <c r="C1" t="s">
        <v>62</v>
      </c>
      <c r="F1" t="s">
        <v>62</v>
      </c>
    </row>
    <row r="2" spans="1:8" ht="13" x14ac:dyDescent="0.3">
      <c r="A2" t="s">
        <v>26</v>
      </c>
      <c r="B2" s="8" t="s">
        <v>60</v>
      </c>
      <c r="C2">
        <v>0.75860000000000005</v>
      </c>
      <c r="E2" s="8" t="s">
        <v>61</v>
      </c>
      <c r="F2">
        <v>0.2414</v>
      </c>
    </row>
    <row r="3" spans="1:8" ht="13" x14ac:dyDescent="0.3">
      <c r="A3" s="10">
        <v>39611.22</v>
      </c>
      <c r="C3" s="10">
        <v>30049.071492000003</v>
      </c>
      <c r="F3" s="10">
        <v>9562.1485080000002</v>
      </c>
    </row>
    <row r="4" spans="1:8" x14ac:dyDescent="0.25">
      <c r="B4" t="s">
        <v>68</v>
      </c>
    </row>
    <row r="5" spans="1:8" x14ac:dyDescent="0.25">
      <c r="A5" t="s">
        <v>65</v>
      </c>
    </row>
    <row r="6" spans="1:8" x14ac:dyDescent="0.25">
      <c r="A6" t="s">
        <v>64</v>
      </c>
    </row>
    <row r="7" spans="1:8" x14ac:dyDescent="0.25">
      <c r="A7" s="11">
        <f>Pohjatiedot!C62/Pohjatiedot!C21</f>
        <v>0.15256530577662078</v>
      </c>
    </row>
    <row r="10" spans="1:8" ht="15.5" x14ac:dyDescent="0.35">
      <c r="A10" s="12" t="s">
        <v>66</v>
      </c>
      <c r="D10" t="s">
        <v>89</v>
      </c>
      <c r="E10" s="5">
        <v>0.15260000000000001</v>
      </c>
    </row>
    <row r="11" spans="1:8" x14ac:dyDescent="0.25">
      <c r="A11" s="36"/>
      <c r="B11" t="s">
        <v>100</v>
      </c>
      <c r="G11" t="s">
        <v>61</v>
      </c>
    </row>
    <row r="12" spans="1:8" x14ac:dyDescent="0.25">
      <c r="B12" t="s">
        <v>67</v>
      </c>
      <c r="C12">
        <f>(200-101.28)*20</f>
        <v>1974.4</v>
      </c>
      <c r="D12" s="6">
        <f>C12*E10</f>
        <v>301.29344000000003</v>
      </c>
      <c r="G12">
        <f>(200-101.28)*1</f>
        <v>98.72</v>
      </c>
      <c r="H12" s="6">
        <f>G12*E10</f>
        <v>15.064672000000002</v>
      </c>
    </row>
    <row r="13" spans="1:8" x14ac:dyDescent="0.25">
      <c r="D13" s="6"/>
    </row>
    <row r="14" spans="1:8" x14ac:dyDescent="0.25">
      <c r="B14" t="s">
        <v>95</v>
      </c>
      <c r="D14" s="6"/>
    </row>
    <row r="15" spans="1:8" x14ac:dyDescent="0.25">
      <c r="B15" t="s">
        <v>81</v>
      </c>
      <c r="C15">
        <f>(135.39-80)*34</f>
        <v>1883.2599999999995</v>
      </c>
      <c r="D15" s="6">
        <f>C15*E10</f>
        <v>287.38547599999998</v>
      </c>
      <c r="G15">
        <f>(135.39-80)*6</f>
        <v>332.33999999999992</v>
      </c>
      <c r="H15" s="6">
        <f>G15*E10</f>
        <v>50.71508399999999</v>
      </c>
    </row>
    <row r="16" spans="1:8" x14ac:dyDescent="0.25">
      <c r="D16" s="6"/>
    </row>
    <row r="17" spans="2:4" ht="13" x14ac:dyDescent="0.3">
      <c r="B17" s="34" t="s">
        <v>87</v>
      </c>
      <c r="C17" s="33">
        <f>59*100</f>
        <v>5900</v>
      </c>
      <c r="D17" s="33">
        <f>C17*E10</f>
        <v>900.34</v>
      </c>
    </row>
    <row r="18" spans="2:4" x14ac:dyDescent="0.25">
      <c r="B18" s="34" t="s">
        <v>86</v>
      </c>
      <c r="D18" s="6"/>
    </row>
    <row r="19" spans="2:4" x14ac:dyDescent="0.25">
      <c r="B19" s="35" t="s">
        <v>88</v>
      </c>
      <c r="D19" s="6"/>
    </row>
    <row r="21" spans="2:4" x14ac:dyDescent="0.25">
      <c r="B21" t="s">
        <v>96</v>
      </c>
      <c r="C21">
        <f>34*96.45</f>
        <v>3279.3</v>
      </c>
      <c r="D21" s="6">
        <f>C21*0.1526</f>
        <v>500.42118000000005</v>
      </c>
    </row>
    <row r="22" spans="2:4" x14ac:dyDescent="0.25">
      <c r="B22" t="s">
        <v>94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Pohjatiedot</vt:lpstr>
      <vt:lpstr>Kulutuslaskelma</vt:lpstr>
    </vt:vector>
  </TitlesOfParts>
  <Company>Turun kaupunki (hallinto x64)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Valtonen Kari</dc:creator>
  <cp:lastModifiedBy>Virtamo Nina</cp:lastModifiedBy>
  <dcterms:created xsi:type="dcterms:W3CDTF">2021-01-25T09:31:26Z</dcterms:created>
  <dcterms:modified xsi:type="dcterms:W3CDTF">2021-04-29T10:05:55Z</dcterms:modified>
</cp:coreProperties>
</file>