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ämäTyökirja" checkCompatibility="1"/>
  <mc:AlternateContent xmlns:mc="http://schemas.openxmlformats.org/markup-compatibility/2006">
    <mc:Choice Requires="x15">
      <x15ac:absPath xmlns:x15ac="http://schemas.microsoft.com/office/spreadsheetml/2010/11/ac" url="C:\Users\mklundgr\Desktop\"/>
    </mc:Choice>
  </mc:AlternateContent>
  <bookViews>
    <workbookView xWindow="0" yWindow="0" windowWidth="28800" windowHeight="12555" firstSheet="2" activeTab="2"/>
  </bookViews>
  <sheets>
    <sheet name="Taul1" sheetId="1" r:id="rId1"/>
    <sheet name="Kopio" sheetId="2" r:id="rId2"/>
    <sheet name="Liite 2 Talousarvioehdotus tulo" sheetId="4" r:id="rId3"/>
  </sheets>
  <definedNames>
    <definedName name="_xlnm.Print_Area" localSheetId="1">Kopio!$A$1:$B$19</definedName>
    <definedName name="_xlnm.Print_Area" localSheetId="2">'Liite 2 Talousarvioehdotus tulo'!$A$1:$I$23</definedName>
    <definedName name="_xlnm.Print_Area" localSheetId="0">Taul1!$A$1:$B$19</definedName>
    <definedName name="_xlnm.Print_Titles" localSheetId="1">Kopio!$1:$1</definedName>
    <definedName name="_xlnm.Print_Titles" localSheetId="2">'Liite 2 Talousarvioehdotus tulo'!$3:$3</definedName>
    <definedName name="_xlnm.Print_Titles" localSheetId="0">Taul1!$1:$1</definedName>
  </definedNames>
  <calcPr calcId="152511"/>
</workbook>
</file>

<file path=xl/calcChain.xml><?xml version="1.0" encoding="utf-8"?>
<calcChain xmlns="http://schemas.openxmlformats.org/spreadsheetml/2006/main">
  <c r="D5" i="4" l="1"/>
  <c r="C5" i="4"/>
  <c r="B5" i="4"/>
  <c r="G19" i="4" l="1"/>
  <c r="G10" i="4"/>
  <c r="H10" i="4" s="1"/>
  <c r="E5" i="4"/>
  <c r="G5" i="4" l="1"/>
  <c r="H5" i="4" l="1"/>
  <c r="G6" i="4"/>
  <c r="G18" i="4"/>
  <c r="H18" i="4" s="1"/>
  <c r="I18" i="4" s="1"/>
  <c r="G7" i="4"/>
  <c r="H7" i="4" s="1"/>
  <c r="I7" i="4" s="1"/>
  <c r="G9" i="4"/>
  <c r="G11" i="4"/>
  <c r="H11" i="4" s="1"/>
  <c r="I11" i="4" s="1"/>
  <c r="G12" i="4"/>
  <c r="H12" i="4" s="1"/>
  <c r="I12" i="4" s="1"/>
  <c r="G13" i="4"/>
  <c r="H13" i="4" s="1"/>
  <c r="I13" i="4" s="1"/>
  <c r="G14" i="4"/>
  <c r="H14" i="4" s="1"/>
  <c r="G15" i="4"/>
  <c r="H15" i="4" s="1"/>
  <c r="G16" i="4"/>
  <c r="H16" i="4" s="1"/>
  <c r="G17" i="4"/>
  <c r="H17" i="4" s="1"/>
  <c r="G20" i="4"/>
  <c r="H20" i="4" s="1"/>
  <c r="P4" i="2"/>
  <c r="R4" i="2"/>
  <c r="S4" i="2"/>
  <c r="T4" i="2"/>
  <c r="U4" i="2"/>
  <c r="V4" i="2"/>
  <c r="W4" i="2"/>
  <c r="X4" i="2"/>
  <c r="P5" i="2"/>
  <c r="S5" i="2"/>
  <c r="T5" i="2"/>
  <c r="U5" i="2"/>
  <c r="V5" i="2"/>
  <c r="W5" i="2"/>
  <c r="X5" i="2"/>
  <c r="P6" i="2"/>
  <c r="O6" i="2" s="1"/>
  <c r="S6" i="2"/>
  <c r="T6" i="2"/>
  <c r="U6" i="2"/>
  <c r="V6" i="2"/>
  <c r="W6" i="2"/>
  <c r="X6" i="2"/>
  <c r="P7" i="2"/>
  <c r="Q7" i="2"/>
  <c r="S7" i="2"/>
  <c r="T7" i="2"/>
  <c r="U7" i="2"/>
  <c r="V7" i="2"/>
  <c r="V3" i="2" s="1"/>
  <c r="W7" i="2"/>
  <c r="X7" i="2"/>
  <c r="P8" i="2"/>
  <c r="R8" i="2"/>
  <c r="S8" i="2"/>
  <c r="T8" i="2"/>
  <c r="U8" i="2"/>
  <c r="V8" i="2"/>
  <c r="W8" i="2"/>
  <c r="X8" i="2"/>
  <c r="P9" i="2"/>
  <c r="O9" i="2" s="1"/>
  <c r="S9" i="2"/>
  <c r="T9" i="2"/>
  <c r="U9" i="2"/>
  <c r="V9" i="2"/>
  <c r="W9" i="2"/>
  <c r="X9" i="2"/>
  <c r="P10" i="2"/>
  <c r="S10" i="2"/>
  <c r="T10" i="2"/>
  <c r="U10" i="2"/>
  <c r="V10" i="2"/>
  <c r="W10" i="2"/>
  <c r="X10" i="2"/>
  <c r="P11" i="2"/>
  <c r="S11" i="2"/>
  <c r="T11" i="2"/>
  <c r="U11" i="2"/>
  <c r="V11" i="2"/>
  <c r="W11" i="2"/>
  <c r="X11" i="2"/>
  <c r="P12" i="2"/>
  <c r="R12" i="2"/>
  <c r="S12" i="2"/>
  <c r="T12" i="2"/>
  <c r="U12" i="2"/>
  <c r="O12" i="2" s="1"/>
  <c r="V12" i="2"/>
  <c r="W12" i="2"/>
  <c r="X12" i="2"/>
  <c r="P13" i="2"/>
  <c r="S13" i="2"/>
  <c r="T13" i="2"/>
  <c r="U13" i="2"/>
  <c r="V13" i="2"/>
  <c r="W13" i="2"/>
  <c r="X13" i="2"/>
  <c r="O13" i="2"/>
  <c r="Z13" i="2" s="1"/>
  <c r="P14" i="2"/>
  <c r="S14" i="2"/>
  <c r="T14" i="2"/>
  <c r="U14" i="2"/>
  <c r="V14" i="2"/>
  <c r="W14" i="2"/>
  <c r="X14" i="2"/>
  <c r="O14" i="2"/>
  <c r="P15" i="2"/>
  <c r="R15" i="2"/>
  <c r="S15" i="2"/>
  <c r="T15" i="2"/>
  <c r="U15" i="2"/>
  <c r="V15" i="2"/>
  <c r="W15" i="2"/>
  <c r="X15" i="2"/>
  <c r="P16" i="2"/>
  <c r="R16" i="2"/>
  <c r="S16" i="2"/>
  <c r="T16" i="2"/>
  <c r="U16" i="2"/>
  <c r="V16" i="2"/>
  <c r="W16" i="2"/>
  <c r="X16" i="2"/>
  <c r="P18" i="2"/>
  <c r="S18" i="2"/>
  <c r="T18" i="2"/>
  <c r="U18" i="2"/>
  <c r="V18" i="2"/>
  <c r="W18" i="2"/>
  <c r="X18" i="2"/>
  <c r="P19" i="2"/>
  <c r="S19" i="2"/>
  <c r="T19" i="2"/>
  <c r="U19" i="2"/>
  <c r="V19" i="2"/>
  <c r="W19" i="2"/>
  <c r="X19" i="2"/>
  <c r="P17" i="2"/>
  <c r="R17" i="2"/>
  <c r="S17" i="2"/>
  <c r="T17" i="2"/>
  <c r="U17" i="2"/>
  <c r="V17" i="2"/>
  <c r="W17" i="2"/>
  <c r="X17" i="2"/>
  <c r="Z17" i="2"/>
  <c r="O22" i="2"/>
  <c r="Z22" i="2"/>
  <c r="O23" i="2"/>
  <c r="Z23" i="2"/>
  <c r="O24" i="2"/>
  <c r="Z24" i="2"/>
  <c r="O25" i="2"/>
  <c r="Z25" i="2"/>
  <c r="O26" i="2"/>
  <c r="Z26" i="2"/>
  <c r="M22" i="2"/>
  <c r="M23" i="2"/>
  <c r="M24" i="2"/>
  <c r="M25" i="2"/>
  <c r="M26" i="2"/>
  <c r="M21" i="2"/>
  <c r="AA34" i="2"/>
  <c r="AA35" i="2" s="1"/>
  <c r="N28" i="2"/>
  <c r="B28" i="2"/>
  <c r="C21" i="2"/>
  <c r="C28" i="2"/>
  <c r="L3" i="2"/>
  <c r="L28" i="2"/>
  <c r="K3" i="2"/>
  <c r="K28" i="2"/>
  <c r="J3" i="2"/>
  <c r="I3" i="2"/>
  <c r="H3" i="2"/>
  <c r="G3" i="2"/>
  <c r="F3" i="2"/>
  <c r="F28" i="2"/>
  <c r="E3" i="2"/>
  <c r="E28" i="2"/>
  <c r="D3" i="2"/>
  <c r="D28" i="2"/>
  <c r="P14" i="1"/>
  <c r="O14" i="1" s="1"/>
  <c r="S14" i="1"/>
  <c r="T14" i="1"/>
  <c r="U14" i="1"/>
  <c r="V14" i="1"/>
  <c r="W14" i="1"/>
  <c r="X14" i="1"/>
  <c r="P4" i="1"/>
  <c r="R4" i="1"/>
  <c r="S4" i="1"/>
  <c r="T4" i="1"/>
  <c r="U4" i="1"/>
  <c r="V4" i="1"/>
  <c r="V3" i="1" s="1"/>
  <c r="W4" i="1"/>
  <c r="X4" i="1"/>
  <c r="P5" i="1"/>
  <c r="S5" i="1"/>
  <c r="T5" i="1"/>
  <c r="U5" i="1"/>
  <c r="V5" i="1"/>
  <c r="W5" i="1"/>
  <c r="X5" i="1"/>
  <c r="P6" i="1"/>
  <c r="S6" i="1"/>
  <c r="T6" i="1"/>
  <c r="U6" i="1"/>
  <c r="V6" i="1"/>
  <c r="W6" i="1"/>
  <c r="X6" i="1"/>
  <c r="P7" i="1"/>
  <c r="Q7" i="1"/>
  <c r="S7" i="1"/>
  <c r="T7" i="1"/>
  <c r="U7" i="1"/>
  <c r="U3" i="1" s="1"/>
  <c r="V7" i="1"/>
  <c r="W7" i="1"/>
  <c r="X7" i="1"/>
  <c r="O7" i="1"/>
  <c r="P8" i="1"/>
  <c r="R8" i="1"/>
  <c r="S8" i="1"/>
  <c r="T8" i="1"/>
  <c r="T3" i="1" s="1"/>
  <c r="U8" i="1"/>
  <c r="V8" i="1"/>
  <c r="W8" i="1"/>
  <c r="X8" i="1"/>
  <c r="P9" i="1"/>
  <c r="S9" i="1"/>
  <c r="T9" i="1"/>
  <c r="U9" i="1"/>
  <c r="V9" i="1"/>
  <c r="W9" i="1"/>
  <c r="X9" i="1"/>
  <c r="P10" i="1"/>
  <c r="O10" i="1" s="1"/>
  <c r="S10" i="1"/>
  <c r="T10" i="1"/>
  <c r="U10" i="1"/>
  <c r="V10" i="1"/>
  <c r="W10" i="1"/>
  <c r="X10" i="1"/>
  <c r="P11" i="1"/>
  <c r="S11" i="1"/>
  <c r="T11" i="1"/>
  <c r="U11" i="1"/>
  <c r="V11" i="1"/>
  <c r="W11" i="1"/>
  <c r="X11" i="1"/>
  <c r="P12" i="1"/>
  <c r="R12" i="1"/>
  <c r="S12" i="1"/>
  <c r="T12" i="1"/>
  <c r="U12" i="1"/>
  <c r="V12" i="1"/>
  <c r="W12" i="1"/>
  <c r="X12" i="1"/>
  <c r="P13" i="1"/>
  <c r="S13" i="1"/>
  <c r="T13" i="1"/>
  <c r="U13" i="1"/>
  <c r="V13" i="1"/>
  <c r="W13" i="1"/>
  <c r="X13" i="1"/>
  <c r="P15" i="1"/>
  <c r="R15" i="1"/>
  <c r="O15" i="1" s="1"/>
  <c r="S15" i="1"/>
  <c r="T15" i="1"/>
  <c r="U15" i="1"/>
  <c r="V15" i="1"/>
  <c r="W15" i="1"/>
  <c r="X15" i="1"/>
  <c r="P16" i="1"/>
  <c r="R16" i="1"/>
  <c r="S16" i="1"/>
  <c r="T16" i="1"/>
  <c r="U16" i="1"/>
  <c r="V16" i="1"/>
  <c r="W16" i="1"/>
  <c r="X16" i="1"/>
  <c r="O16" i="1"/>
  <c r="P17" i="1"/>
  <c r="R17" i="1"/>
  <c r="O17" i="1" s="1"/>
  <c r="S17" i="1"/>
  <c r="T17" i="1"/>
  <c r="U17" i="1"/>
  <c r="V17" i="1"/>
  <c r="W17" i="1"/>
  <c r="X17" i="1"/>
  <c r="P18" i="1"/>
  <c r="S18" i="1"/>
  <c r="T18" i="1"/>
  <c r="U18" i="1"/>
  <c r="V18" i="1"/>
  <c r="W18" i="1"/>
  <c r="X18" i="1"/>
  <c r="P19" i="1"/>
  <c r="S19" i="1"/>
  <c r="T19" i="1"/>
  <c r="U19" i="1"/>
  <c r="V19" i="1"/>
  <c r="W19" i="1"/>
  <c r="X19" i="1"/>
  <c r="Q3" i="1"/>
  <c r="M22" i="1"/>
  <c r="M23" i="1"/>
  <c r="M21" i="1" s="1"/>
  <c r="M24" i="1"/>
  <c r="M25" i="1"/>
  <c r="M26" i="1"/>
  <c r="AA34" i="1"/>
  <c r="AA35" i="1"/>
  <c r="O22" i="1"/>
  <c r="Z22" i="1"/>
  <c r="O23" i="1"/>
  <c r="Z23" i="1"/>
  <c r="O24" i="1"/>
  <c r="Z24" i="1"/>
  <c r="O25" i="1"/>
  <c r="Z25" i="1"/>
  <c r="O26" i="1"/>
  <c r="Z26" i="1"/>
  <c r="AD17" i="2"/>
  <c r="E3" i="1"/>
  <c r="F3" i="1"/>
  <c r="F28" i="1" s="1"/>
  <c r="G3" i="1"/>
  <c r="H3" i="1"/>
  <c r="I3" i="1"/>
  <c r="J3" i="1"/>
  <c r="K3" i="1"/>
  <c r="K28" i="1" s="1"/>
  <c r="L3" i="1"/>
  <c r="L28" i="1" s="1"/>
  <c r="N28" i="1"/>
  <c r="E28" i="1"/>
  <c r="B28" i="1"/>
  <c r="C21" i="1"/>
  <c r="C28" i="1"/>
  <c r="Q28" i="1"/>
  <c r="D3" i="1"/>
  <c r="D28" i="1" s="1"/>
  <c r="O21" i="1"/>
  <c r="H6" i="4" l="1"/>
  <c r="I6" i="4" s="1"/>
  <c r="AA21" i="1"/>
  <c r="M28" i="1"/>
  <c r="Z21" i="1"/>
  <c r="X3" i="2"/>
  <c r="X28" i="2" s="1"/>
  <c r="O5" i="1"/>
  <c r="P3" i="1"/>
  <c r="P28" i="1" s="1"/>
  <c r="O10" i="2"/>
  <c r="O19" i="2"/>
  <c r="R3" i="2"/>
  <c r="R28" i="2" s="1"/>
  <c r="O8" i="2"/>
  <c r="O7" i="2"/>
  <c r="Q3" i="2"/>
  <c r="Q28" i="2" s="1"/>
  <c r="T3" i="2"/>
  <c r="AD13" i="2"/>
  <c r="X3" i="1"/>
  <c r="X28" i="1" s="1"/>
  <c r="R3" i="1"/>
  <c r="R28" i="1" s="1"/>
  <c r="O4" i="1"/>
  <c r="O6" i="1"/>
  <c r="Z21" i="2"/>
  <c r="O11" i="2"/>
  <c r="O18" i="1"/>
  <c r="O12" i="1"/>
  <c r="O11" i="1"/>
  <c r="W3" i="1"/>
  <c r="W28" i="1" s="1"/>
  <c r="S3" i="1"/>
  <c r="O21" i="2"/>
  <c r="U3" i="2"/>
  <c r="W3" i="2"/>
  <c r="W28" i="2" s="1"/>
  <c r="S3" i="2"/>
  <c r="O19" i="1"/>
  <c r="O13" i="1"/>
  <c r="O8" i="1"/>
  <c r="AA21" i="2"/>
  <c r="M28" i="2"/>
  <c r="O16" i="2"/>
  <c r="O15" i="2"/>
  <c r="O4" i="2"/>
  <c r="O9" i="1"/>
  <c r="O18" i="2"/>
  <c r="O5" i="2"/>
  <c r="P3" i="2"/>
  <c r="P28" i="2" s="1"/>
  <c r="G8" i="4"/>
  <c r="H8" i="4" s="1"/>
  <c r="I8" i="4" s="1"/>
  <c r="H9" i="4"/>
  <c r="I9" i="4" s="1"/>
  <c r="O3" i="1" l="1"/>
  <c r="Y5" i="1" s="1"/>
  <c r="Z16" i="2"/>
  <c r="AD16" i="2"/>
  <c r="Y8" i="2"/>
  <c r="Z8" i="2" s="1"/>
  <c r="Z19" i="2"/>
  <c r="AD19" i="2"/>
  <c r="AB21" i="1"/>
  <c r="AA3" i="1"/>
  <c r="Y18" i="1"/>
  <c r="Z18" i="1" s="1"/>
  <c r="Y7" i="2"/>
  <c r="AD7" i="2" s="1"/>
  <c r="Y5" i="2"/>
  <c r="Z5" i="2" s="1"/>
  <c r="O3" i="2"/>
  <c r="Y10" i="2" s="1"/>
  <c r="AA3" i="2"/>
  <c r="AB21" i="2"/>
  <c r="I5" i="4"/>
  <c r="Z10" i="2" l="1"/>
  <c r="AD10" i="2"/>
  <c r="Z5" i="1"/>
  <c r="AD5" i="1"/>
  <c r="Y11" i="1"/>
  <c r="AD5" i="2"/>
  <c r="Y15" i="2"/>
  <c r="Y11" i="2"/>
  <c r="Y8" i="1"/>
  <c r="AD18" i="1"/>
  <c r="Y9" i="1"/>
  <c r="Y19" i="1"/>
  <c r="AD8" i="2"/>
  <c r="Y15" i="1"/>
  <c r="O28" i="1"/>
  <c r="Y10" i="1"/>
  <c r="Y14" i="1"/>
  <c r="Y17" i="1"/>
  <c r="Y7" i="1"/>
  <c r="Y16" i="1"/>
  <c r="O28" i="2"/>
  <c r="Y12" i="2"/>
  <c r="Y14" i="2"/>
  <c r="Y6" i="2"/>
  <c r="Y9" i="2"/>
  <c r="Z7" i="2"/>
  <c r="Y18" i="2"/>
  <c r="AA28" i="2"/>
  <c r="Y4" i="2"/>
  <c r="Y13" i="1"/>
  <c r="AA28" i="1"/>
  <c r="Y6" i="1"/>
  <c r="Y12" i="1"/>
  <c r="Y4" i="1"/>
  <c r="Z16" i="1" l="1"/>
  <c r="AD16" i="1"/>
  <c r="Z11" i="2"/>
  <c r="AD11" i="2"/>
  <c r="AD13" i="1"/>
  <c r="Z13" i="1"/>
  <c r="AD14" i="2"/>
  <c r="Z14" i="2"/>
  <c r="AD15" i="2"/>
  <c r="Z15" i="2"/>
  <c r="AD6" i="1"/>
  <c r="Z6" i="1"/>
  <c r="Y3" i="2"/>
  <c r="Z4" i="2"/>
  <c r="AD4" i="2"/>
  <c r="Z12" i="2"/>
  <c r="AD12" i="2"/>
  <c r="Z17" i="1"/>
  <c r="AD17" i="1"/>
  <c r="AD15" i="1"/>
  <c r="Z15" i="1"/>
  <c r="Y3" i="1"/>
  <c r="Z4" i="1"/>
  <c r="AD4" i="1"/>
  <c r="AD6" i="2"/>
  <c r="Z6" i="2"/>
  <c r="AD10" i="1"/>
  <c r="Z10" i="1"/>
  <c r="AD19" i="1"/>
  <c r="Z19" i="1"/>
  <c r="Z12" i="1"/>
  <c r="AD12" i="1"/>
  <c r="AD18" i="2"/>
  <c r="Z18" i="2"/>
  <c r="AD7" i="1"/>
  <c r="Z7" i="1"/>
  <c r="AD9" i="1"/>
  <c r="Z9" i="1"/>
  <c r="Z9" i="2"/>
  <c r="AD9" i="2"/>
  <c r="Z14" i="1"/>
  <c r="AD14" i="1"/>
  <c r="AD8" i="1"/>
  <c r="Z8" i="1"/>
  <c r="Z11" i="1"/>
  <c r="AD11" i="1"/>
  <c r="Z3" i="1" l="1"/>
  <c r="Z3" i="2"/>
  <c r="Z28" i="1" l="1"/>
  <c r="AB3" i="1"/>
  <c r="AB28" i="1" s="1"/>
  <c r="Z28" i="2"/>
  <c r="AB3" i="2"/>
  <c r="AB28" i="2" s="1"/>
</calcChain>
</file>

<file path=xl/comments1.xml><?xml version="1.0" encoding="utf-8"?>
<comments xmlns="http://schemas.openxmlformats.org/spreadsheetml/2006/main">
  <authors>
    <author>Lounaja Sanna</author>
  </authors>
  <commentList>
    <comment ref="T2" authorId="0" shapeId="0">
      <text>
        <r>
          <rPr>
            <b/>
            <sz val="9"/>
            <color indexed="81"/>
            <rFont val="Tahoma"/>
            <family val="2"/>
          </rPr>
          <t>Lounaja Sanna:</t>
        </r>
        <r>
          <rPr>
            <sz val="9"/>
            <color indexed="81"/>
            <rFont val="Tahoma"/>
            <family val="2"/>
          </rPr>
          <t xml:space="preserve">
Vaikuttaa IT:n tuloihin</t>
        </r>
      </text>
    </comment>
    <comment ref="U2" authorId="0" shapeId="0">
      <text>
        <r>
          <rPr>
            <b/>
            <sz val="9"/>
            <color indexed="81"/>
            <rFont val="Tahoma"/>
            <family val="2"/>
          </rPr>
          <t>Lounaja Sanna:</t>
        </r>
        <r>
          <rPr>
            <sz val="9"/>
            <color indexed="81"/>
            <rFont val="Tahoma"/>
            <family val="2"/>
          </rPr>
          <t xml:space="preserve">
Vaikuttaa IT:n tuloihin</t>
        </r>
      </text>
    </comment>
    <comment ref="V2" authorId="0" shapeId="0">
      <text>
        <r>
          <rPr>
            <b/>
            <sz val="9"/>
            <color indexed="81"/>
            <rFont val="Tahoma"/>
            <family val="2"/>
          </rPr>
          <t>Lounaja Sanna:</t>
        </r>
        <r>
          <rPr>
            <sz val="9"/>
            <color indexed="81"/>
            <rFont val="Tahoma"/>
            <family val="2"/>
          </rPr>
          <t xml:space="preserve">
Vaikuttaa Haloken tuloihin</t>
        </r>
      </text>
    </comment>
    <comment ref="W2" authorId="0" shapeId="0">
      <text>
        <r>
          <rPr>
            <b/>
            <sz val="9"/>
            <color indexed="81"/>
            <rFont val="Tahoma"/>
            <family val="2"/>
          </rPr>
          <t>Lounaja Sanna:</t>
        </r>
        <r>
          <rPr>
            <sz val="9"/>
            <color indexed="81"/>
            <rFont val="Tahoma"/>
            <family val="2"/>
          </rPr>
          <t xml:space="preserve">
Vaikuttaa HPK:n tuloihin</t>
        </r>
      </text>
    </comment>
    <comment ref="Y3" authorId="0" shapeId="0">
      <text>
        <r>
          <rPr>
            <b/>
            <sz val="9"/>
            <color indexed="81"/>
            <rFont val="Tahoma"/>
            <family val="2"/>
          </rPr>
          <t>Lounaja Sanna:</t>
        </r>
        <r>
          <rPr>
            <sz val="9"/>
            <color indexed="81"/>
            <rFont val="Tahoma"/>
            <family val="2"/>
          </rPr>
          <t xml:space="preserve">
Kohdistetaan loput tarvittavasta vähennyksestä tähän sarakkeeseen.</t>
        </r>
      </text>
    </comment>
  </commentList>
</comments>
</file>

<file path=xl/comments2.xml><?xml version="1.0" encoding="utf-8"?>
<comments xmlns="http://schemas.openxmlformats.org/spreadsheetml/2006/main">
  <authors>
    <author>Lounaja Sanna</author>
  </authors>
  <commentList>
    <comment ref="T2" authorId="0" shapeId="0">
      <text>
        <r>
          <rPr>
            <b/>
            <sz val="9"/>
            <color indexed="81"/>
            <rFont val="Tahoma"/>
            <family val="2"/>
          </rPr>
          <t>Lounaja Sanna:</t>
        </r>
        <r>
          <rPr>
            <sz val="9"/>
            <color indexed="81"/>
            <rFont val="Tahoma"/>
            <family val="2"/>
          </rPr>
          <t xml:space="preserve">
Vaikuttaa IT:n tuloihin</t>
        </r>
      </text>
    </comment>
    <comment ref="U2" authorId="0" shapeId="0">
      <text>
        <r>
          <rPr>
            <b/>
            <sz val="9"/>
            <color indexed="81"/>
            <rFont val="Tahoma"/>
            <family val="2"/>
          </rPr>
          <t>Lounaja Sanna:</t>
        </r>
        <r>
          <rPr>
            <sz val="9"/>
            <color indexed="81"/>
            <rFont val="Tahoma"/>
            <family val="2"/>
          </rPr>
          <t xml:space="preserve">
Vaikuttaa IT:n tuloihin</t>
        </r>
      </text>
    </comment>
    <comment ref="V2" authorId="0" shapeId="0">
      <text>
        <r>
          <rPr>
            <b/>
            <sz val="9"/>
            <color indexed="81"/>
            <rFont val="Tahoma"/>
            <family val="2"/>
          </rPr>
          <t>Lounaja Sanna:</t>
        </r>
        <r>
          <rPr>
            <sz val="9"/>
            <color indexed="81"/>
            <rFont val="Tahoma"/>
            <family val="2"/>
          </rPr>
          <t xml:space="preserve">
Vaikuttaa Haloken tuloihin</t>
        </r>
      </text>
    </comment>
    <comment ref="W2" authorId="0" shapeId="0">
      <text>
        <r>
          <rPr>
            <b/>
            <sz val="9"/>
            <color indexed="81"/>
            <rFont val="Tahoma"/>
            <family val="2"/>
          </rPr>
          <t>Lounaja Sanna:</t>
        </r>
        <r>
          <rPr>
            <sz val="9"/>
            <color indexed="81"/>
            <rFont val="Tahoma"/>
            <family val="2"/>
          </rPr>
          <t xml:space="preserve">
Vaikuttaa HPK:n tuloihin</t>
        </r>
      </text>
    </comment>
    <comment ref="Y3" authorId="0" shapeId="0">
      <text>
        <r>
          <rPr>
            <b/>
            <sz val="9"/>
            <color indexed="81"/>
            <rFont val="Tahoma"/>
            <family val="2"/>
          </rPr>
          <t>Lounaja Sanna:</t>
        </r>
        <r>
          <rPr>
            <sz val="9"/>
            <color indexed="81"/>
            <rFont val="Tahoma"/>
            <family val="2"/>
          </rPr>
          <t xml:space="preserve">
Kohdistetaan loput tarvittavasta vähennyksestä tähän sarakkeeseen.</t>
        </r>
      </text>
    </comment>
  </commentList>
</comments>
</file>

<file path=xl/sharedStrings.xml><?xml version="1.0" encoding="utf-8"?>
<sst xmlns="http://schemas.openxmlformats.org/spreadsheetml/2006/main" count="173" uniqueCount="64">
  <si>
    <t>Toimintakate</t>
  </si>
  <si>
    <t>Toimintatuotot</t>
  </si>
  <si>
    <t>Toimintamenot</t>
  </si>
  <si>
    <t>III Edelleen kohdistettavat maararahat</t>
  </si>
  <si>
    <t>Keskusvaalilautakunta</t>
  </si>
  <si>
    <t>Hankinta- ja logistiikkakeskus</t>
  </si>
  <si>
    <t>Henkilostoasiain palvelukeskus</t>
  </si>
  <si>
    <t>Tyoterveyshuollon palvelut</t>
  </si>
  <si>
    <t>II Hankkeet ja kayttotalousinvestoinnit</t>
  </si>
  <si>
    <t>Ruokapalvelut - toiminta</t>
  </si>
  <si>
    <t>Yhteiset</t>
  </si>
  <si>
    <t>UBC</t>
  </si>
  <si>
    <t>Valonia</t>
  </si>
  <si>
    <t>Tyollisyyspalvelukeskus</t>
  </si>
  <si>
    <t>I Konsernihallinnon ryhmät</t>
  </si>
  <si>
    <t>IT-palvelut</t>
  </si>
  <si>
    <t xml:space="preserve">Matkailun palvelukeskus </t>
  </si>
  <si>
    <t>Turun Seudun Kehittamiskeskus</t>
  </si>
  <si>
    <t xml:space="preserve">Velkaneuvontatoimisto </t>
  </si>
  <si>
    <t>Muutettu TA 2015 yhteensä</t>
  </si>
  <si>
    <t>Kaupunginhallitus yhteensä</t>
  </si>
  <si>
    <t>TA 2016 pohjaehdotus</t>
  </si>
  <si>
    <t>Henkilöstökulut 2015</t>
  </si>
  <si>
    <t>Avustukset</t>
  </si>
  <si>
    <t>Henkilöstökulut: korotusprosentti:</t>
  </si>
  <si>
    <t>Avustukset: kerroin</t>
  </si>
  <si>
    <t>Vuokrat</t>
  </si>
  <si>
    <t>Vuokrat: kerroin</t>
  </si>
  <si>
    <t>Omarahoitusosuudet</t>
  </si>
  <si>
    <t>Ohjeluku 2016</t>
  </si>
  <si>
    <t>Ero</t>
  </si>
  <si>
    <t>Alpe</t>
  </si>
  <si>
    <t>Kila</t>
  </si>
  <si>
    <t>Maaseutu</t>
  </si>
  <si>
    <t>TSeK väestöosuus</t>
  </si>
  <si>
    <t>Omarahoitusosuudet: kerroin</t>
  </si>
  <si>
    <t>Kh ja omarah. yhteensä</t>
  </si>
  <si>
    <t>Taloushallinto</t>
  </si>
  <si>
    <t>Perus-IT</t>
  </si>
  <si>
    <t>Puhepalvelut</t>
  </si>
  <si>
    <t>Logistiikkapalvelut</t>
  </si>
  <si>
    <t>HR-palvelut</t>
  </si>
  <si>
    <t>Taloushallinto: kerroin</t>
  </si>
  <si>
    <t>IT: kerroin</t>
  </si>
  <si>
    <t>Puhepalvelut: kerroin</t>
  </si>
  <si>
    <t>Logistiikka: kerroin</t>
  </si>
  <si>
    <t>HR-palvelut: kerroin</t>
  </si>
  <si>
    <t>Henkilöstökulut</t>
  </si>
  <si>
    <t>Muu vähennys</t>
  </si>
  <si>
    <t>?</t>
  </si>
  <si>
    <t>Oikea ohjeluku</t>
  </si>
  <si>
    <t>TA 15 laskettu ohjeluku</t>
  </si>
  <si>
    <t>Tarvittava vähennys</t>
  </si>
  <si>
    <t>Muutos eur</t>
  </si>
  <si>
    <t>Muutos %</t>
  </si>
  <si>
    <t>*)</t>
  </si>
  <si>
    <t>*) Nettoyksikkö</t>
  </si>
  <si>
    <t>TAM 2017 **)</t>
  </si>
  <si>
    <t>Talousarvio 2018</t>
  </si>
  <si>
    <t>Tilapalvelukeskus</t>
  </si>
  <si>
    <t>-</t>
  </si>
  <si>
    <t>Sote-valmistelu</t>
  </si>
  <si>
    <t>Liite 2 Vuoden 2017 talousarvio tulosalueittain</t>
  </si>
  <si>
    <t>**)  Tilapalvelukeskus uusi, vertailukelpoistettu oikaisemalla 2017 toimintatuottoja 46.459.895 euroa ja toimintamenoja 89.313.354 euroa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</si>
</sst>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&quot;€&quot;* #,##0.00_);_(&quot;€&quot;* \(#,##0.00\);_(&quot;€&quot;* &quot;-&quot;??_);_(@_)"/>
    <numFmt numFmtId="165" formatCode="0.000"/>
    <numFmt numFmtId="166" formatCode="#,##0.0"/>
  </numFmts>
  <fonts count="53" x14ac:knownFonts="1">
    <font>
      <sz val="11"/>
      <color theme="1"/>
      <name val="Arial"/>
      <family val="2"/>
      <scheme val="minor"/>
    </font>
    <font>
      <sz val="10"/>
      <color theme="1"/>
      <name val="Arial"/>
      <family val="2"/>
    </font>
    <font>
      <sz val="11"/>
      <color theme="1"/>
      <name val="Arial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sz val="12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2"/>
      <color theme="1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b/>
      <sz val="11"/>
      <color theme="1"/>
      <name val="Arial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Arial"/>
      <family val="2"/>
      <scheme val="minor"/>
    </font>
    <font>
      <sz val="18"/>
      <color theme="3"/>
      <name val="Arial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b/>
      <sz val="11"/>
      <color theme="0"/>
      <name val="Calibri"/>
      <family val="2"/>
    </font>
    <font>
      <b/>
      <sz val="12"/>
      <color theme="1"/>
      <name val="Calibri"/>
      <family val="2"/>
    </font>
    <font>
      <b/>
      <sz val="12"/>
      <color theme="1"/>
      <name val="Arial"/>
      <family val="2"/>
      <scheme val="minor"/>
    </font>
    <font>
      <sz val="11"/>
      <color theme="0"/>
      <name val="Calibri"/>
      <family val="2"/>
    </font>
  </fonts>
  <fills count="6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43"/>
      </patternFill>
    </fill>
    <fill>
      <patternFill patternType="solid">
        <fgColor indexed="24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36"/>
      </patternFill>
    </fill>
    <fill>
      <patternFill patternType="solid">
        <fgColor indexed="37"/>
      </patternFill>
    </fill>
    <fill>
      <patternFill patternType="solid">
        <fgColor indexed="22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38"/>
      </patternFill>
    </fill>
    <fill>
      <patternFill patternType="solid">
        <fgColor indexed="42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E7F4F9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4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theme="0" tint="-4.9989318521683403E-2"/>
      </bottom>
      <diagonal/>
    </border>
    <border>
      <left style="thin">
        <color theme="0" tint="-4.9989318521683403E-2"/>
      </left>
      <right/>
      <top/>
      <bottom style="thin">
        <color theme="0" tint="-4.9989318521683403E-2"/>
      </bottom>
      <diagonal/>
    </border>
    <border>
      <left style="thin">
        <color theme="0" tint="-4.9989318521683403E-2"/>
      </left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/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medium">
        <color theme="8" tint="-0.24994659260841701"/>
      </bottom>
      <diagonal/>
    </border>
    <border>
      <left style="thin">
        <color theme="0" tint="-4.9989318521683403E-2"/>
      </left>
      <right/>
      <top style="thin">
        <color theme="0" tint="-4.9989318521683403E-2"/>
      </top>
      <bottom style="medium">
        <color theme="8" tint="-0.24994659260841701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medium">
        <color theme="8" tint="-0.24994659260841701"/>
      </bottom>
      <diagonal/>
    </border>
    <border>
      <left/>
      <right/>
      <top/>
      <bottom style="medium">
        <color theme="8" tint="-0.24994659260841701"/>
      </bottom>
      <diagonal/>
    </border>
    <border>
      <left style="medium">
        <color theme="8" tint="-0.24994659260841701"/>
      </left>
      <right/>
      <top style="medium">
        <color theme="8" tint="-0.24994659260841701"/>
      </top>
      <bottom/>
      <diagonal/>
    </border>
    <border>
      <left/>
      <right/>
      <top style="medium">
        <color theme="8" tint="-0.24994659260841701"/>
      </top>
      <bottom/>
      <diagonal/>
    </border>
    <border>
      <left/>
      <right style="medium">
        <color theme="8" tint="-0.24994659260841701"/>
      </right>
      <top style="medium">
        <color theme="8" tint="-0.24994659260841701"/>
      </top>
      <bottom/>
      <diagonal/>
    </border>
    <border>
      <left style="medium">
        <color theme="8" tint="-0.24994659260841701"/>
      </left>
      <right/>
      <top/>
      <bottom style="medium">
        <color theme="8" tint="-0.24994659260841701"/>
      </bottom>
      <diagonal/>
    </border>
    <border>
      <left/>
      <right style="medium">
        <color theme="8" tint="-0.24994659260841701"/>
      </right>
      <top/>
      <bottom style="medium">
        <color theme="8" tint="-0.24994659260841701"/>
      </bottom>
      <diagonal/>
    </border>
    <border>
      <left style="medium">
        <color theme="8" tint="-0.24994659260841701"/>
      </left>
      <right style="thin">
        <color theme="0" tint="-4.9989318521683403E-2"/>
      </right>
      <top/>
      <bottom style="thin">
        <color theme="0" tint="-4.9989318521683403E-2"/>
      </bottom>
      <diagonal/>
    </border>
    <border>
      <left style="thin">
        <color theme="0" tint="-4.9989318521683403E-2"/>
      </left>
      <right style="medium">
        <color theme="8" tint="-0.24994659260841701"/>
      </right>
      <top/>
      <bottom style="thin">
        <color theme="0" tint="-4.9989318521683403E-2"/>
      </bottom>
      <diagonal/>
    </border>
    <border>
      <left style="medium">
        <color theme="8" tint="-0.24994659260841701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medium">
        <color theme="8" tint="-0.24994659260841701"/>
      </right>
      <top style="thin">
        <color theme="0" tint="-4.9989318521683403E-2"/>
      </top>
      <bottom style="thin">
        <color theme="0" tint="-4.9989318521683403E-2"/>
      </bottom>
      <diagonal/>
    </border>
    <border>
      <left style="medium">
        <color theme="8" tint="-0.24994659260841701"/>
      </left>
      <right style="thin">
        <color theme="0" tint="-4.9989318521683403E-2"/>
      </right>
      <top style="thin">
        <color theme="0" tint="-4.9989318521683403E-2"/>
      </top>
      <bottom style="medium">
        <color theme="8" tint="-0.24994659260841701"/>
      </bottom>
      <diagonal/>
    </border>
    <border>
      <left style="thin">
        <color theme="0" tint="-4.9989318521683403E-2"/>
      </left>
      <right style="medium">
        <color theme="8" tint="-0.24994659260841701"/>
      </right>
      <top style="thin">
        <color theme="0" tint="-4.9989318521683403E-2"/>
      </top>
      <bottom style="medium">
        <color theme="8" tint="-0.24994659260841701"/>
      </bottom>
      <diagonal/>
    </border>
  </borders>
  <cellStyleXfs count="106">
    <xf numFmtId="0" fontId="0" fillId="0" borderId="0"/>
    <xf numFmtId="0" fontId="3" fillId="0" borderId="0"/>
    <xf numFmtId="0" fontId="3" fillId="0" borderId="0"/>
    <xf numFmtId="0" fontId="2" fillId="0" borderId="0"/>
    <xf numFmtId="0" fontId="4" fillId="0" borderId="0"/>
    <xf numFmtId="9" fontId="3" fillId="0" borderId="0" applyFont="0" applyFill="0" applyBorder="0" applyAlignment="0" applyProtection="0"/>
    <xf numFmtId="0" fontId="16" fillId="12" borderId="0" applyNumberFormat="0" applyBorder="0" applyAlignment="0" applyProtection="0"/>
    <xf numFmtId="0" fontId="4" fillId="0" borderId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2" borderId="0" applyNumberFormat="0" applyBorder="0" applyAlignment="0" applyProtection="0"/>
    <xf numFmtId="0" fontId="3" fillId="17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2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19" borderId="0" applyNumberFormat="0" applyBorder="0" applyAlignment="0" applyProtection="0"/>
    <xf numFmtId="0" fontId="17" fillId="23" borderId="0" applyNumberFormat="0" applyBorder="0" applyAlignment="0" applyProtection="0"/>
    <xf numFmtId="0" fontId="18" fillId="24" borderId="0" applyNumberFormat="0" applyBorder="0" applyAlignment="0" applyProtection="0"/>
    <xf numFmtId="0" fontId="19" fillId="13" borderId="9" applyNumberFormat="0" applyAlignment="0" applyProtection="0"/>
    <xf numFmtId="0" fontId="20" fillId="25" borderId="10" applyNumberFormat="0" applyAlignment="0" applyProtection="0"/>
    <xf numFmtId="0" fontId="21" fillId="0" borderId="0" applyNumberFormat="0" applyFill="0" applyBorder="0" applyAlignment="0" applyProtection="0"/>
    <xf numFmtId="0" fontId="22" fillId="26" borderId="0" applyNumberFormat="0" applyBorder="0" applyAlignment="0" applyProtection="0"/>
    <xf numFmtId="0" fontId="23" fillId="0" borderId="11" applyNumberFormat="0" applyFill="0" applyAlignment="0" applyProtection="0"/>
    <xf numFmtId="0" fontId="24" fillId="0" borderId="12" applyNumberFormat="0" applyFill="0" applyAlignment="0" applyProtection="0"/>
    <xf numFmtId="0" fontId="25" fillId="0" borderId="13" applyNumberFormat="0" applyFill="0" applyAlignment="0" applyProtection="0"/>
    <xf numFmtId="0" fontId="25" fillId="0" borderId="0" applyNumberFormat="0" applyFill="0" applyBorder="0" applyAlignment="0" applyProtection="0"/>
    <xf numFmtId="0" fontId="26" fillId="14" borderId="9" applyNumberFormat="0" applyAlignment="0" applyProtection="0"/>
    <xf numFmtId="0" fontId="27" fillId="0" borderId="14" applyNumberFormat="0" applyFill="0" applyAlignment="0" applyProtection="0"/>
    <xf numFmtId="0" fontId="4" fillId="15" borderId="15" applyNumberFormat="0" applyFont="0" applyAlignment="0" applyProtection="0"/>
    <xf numFmtId="0" fontId="28" fillId="13" borderId="16" applyNumberFormat="0" applyAlignment="0" applyProtection="0"/>
    <xf numFmtId="0" fontId="29" fillId="0" borderId="0" applyNumberFormat="0" applyFill="0" applyBorder="0" applyAlignment="0" applyProtection="0"/>
    <xf numFmtId="0" fontId="30" fillId="0" borderId="17" applyNumberFormat="0" applyFill="0" applyAlignment="0" applyProtection="0"/>
    <xf numFmtId="0" fontId="31" fillId="0" borderId="0" applyNumberFormat="0" applyFill="0" applyBorder="0" applyAlignment="0" applyProtection="0"/>
    <xf numFmtId="0" fontId="19" fillId="13" borderId="18" applyNumberFormat="0" applyAlignment="0" applyProtection="0"/>
    <xf numFmtId="0" fontId="26" fillId="14" borderId="18" applyNumberFormat="0" applyAlignment="0" applyProtection="0"/>
    <xf numFmtId="0" fontId="4" fillId="15" borderId="19" applyNumberFormat="0" applyFont="0" applyAlignment="0" applyProtection="0"/>
    <xf numFmtId="0" fontId="28" fillId="13" borderId="20" applyNumberFormat="0" applyAlignment="0" applyProtection="0"/>
    <xf numFmtId="0" fontId="30" fillId="0" borderId="21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22" applyNumberFormat="0" applyFill="0" applyAlignment="0" applyProtection="0"/>
    <xf numFmtId="0" fontId="35" fillId="0" borderId="23" applyNumberFormat="0" applyFill="0" applyAlignment="0" applyProtection="0"/>
    <xf numFmtId="0" fontId="36" fillId="0" borderId="24" applyNumberFormat="0" applyFill="0" applyAlignment="0" applyProtection="0"/>
    <xf numFmtId="0" fontId="36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30" borderId="25" applyNumberFormat="0" applyAlignment="0" applyProtection="0"/>
    <xf numFmtId="0" fontId="41" fillId="31" borderId="26" applyNumberFormat="0" applyAlignment="0" applyProtection="0"/>
    <xf numFmtId="0" fontId="42" fillId="31" borderId="25" applyNumberFormat="0" applyAlignment="0" applyProtection="0"/>
    <xf numFmtId="0" fontId="43" fillId="0" borderId="27" applyNumberFormat="0" applyFill="0" applyAlignment="0" applyProtection="0"/>
    <xf numFmtId="0" fontId="44" fillId="32" borderId="28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30" applyNumberFormat="0" applyFill="0" applyAlignment="0" applyProtection="0"/>
    <xf numFmtId="0" fontId="48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48" fillId="37" borderId="0" applyNumberFormat="0" applyBorder="0" applyAlignment="0" applyProtection="0"/>
    <xf numFmtId="0" fontId="48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48" fillId="41" borderId="0" applyNumberFormat="0" applyBorder="0" applyAlignment="0" applyProtection="0"/>
    <xf numFmtId="0" fontId="48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48" fillId="45" borderId="0" applyNumberFormat="0" applyBorder="0" applyAlignment="0" applyProtection="0"/>
    <xf numFmtId="0" fontId="48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48" fillId="49" borderId="0" applyNumberFormat="0" applyBorder="0" applyAlignment="0" applyProtection="0"/>
    <xf numFmtId="0" fontId="48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48" fillId="53" borderId="0" applyNumberFormat="0" applyBorder="0" applyAlignment="0" applyProtection="0"/>
    <xf numFmtId="0" fontId="48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48" fillId="57" borderId="0" applyNumberFormat="0" applyBorder="0" applyAlignment="0" applyProtection="0"/>
    <xf numFmtId="0" fontId="1" fillId="0" borderId="0"/>
    <xf numFmtId="0" fontId="2" fillId="0" borderId="0"/>
    <xf numFmtId="0" fontId="1" fillId="33" borderId="29" applyNumberFormat="0" applyFont="0" applyAlignment="0" applyProtection="0"/>
    <xf numFmtId="0" fontId="19" fillId="13" borderId="31" applyNumberFormat="0" applyAlignment="0" applyProtection="0"/>
    <xf numFmtId="0" fontId="26" fillId="14" borderId="31" applyNumberFormat="0" applyAlignment="0" applyProtection="0"/>
    <xf numFmtId="0" fontId="4" fillId="15" borderId="32" applyNumberFormat="0" applyFont="0" applyAlignment="0" applyProtection="0"/>
    <xf numFmtId="0" fontId="28" fillId="13" borderId="33" applyNumberFormat="0" applyAlignment="0" applyProtection="0"/>
    <xf numFmtId="0" fontId="30" fillId="0" borderId="34" applyNumberFormat="0" applyFill="0" applyAlignment="0" applyProtection="0"/>
    <xf numFmtId="0" fontId="19" fillId="13" borderId="31" applyNumberFormat="0" applyAlignment="0" applyProtection="0"/>
    <xf numFmtId="0" fontId="26" fillId="14" borderId="31" applyNumberFormat="0" applyAlignment="0" applyProtection="0"/>
    <xf numFmtId="0" fontId="4" fillId="15" borderId="32" applyNumberFormat="0" applyFont="0" applyAlignment="0" applyProtection="0"/>
    <xf numFmtId="0" fontId="28" fillId="13" borderId="33" applyNumberFormat="0" applyAlignment="0" applyProtection="0"/>
    <xf numFmtId="0" fontId="30" fillId="0" borderId="34" applyNumberFormat="0" applyFill="0" applyAlignment="0" applyProtection="0"/>
  </cellStyleXfs>
  <cellXfs count="81">
    <xf numFmtId="0" fontId="0" fillId="0" borderId="0" xfId="0"/>
    <xf numFmtId="0" fontId="0" fillId="0" borderId="0" xfId="0" applyFont="1"/>
    <xf numFmtId="0" fontId="7" fillId="3" borderId="4" xfId="1" applyNumberFormat="1" applyFont="1" applyFill="1" applyBorder="1" applyAlignment="1" applyProtection="1">
      <alignment wrapText="1"/>
    </xf>
    <xf numFmtId="3" fontId="8" fillId="3" borderId="4" xfId="1" applyNumberFormat="1" applyFont="1" applyFill="1" applyBorder="1" applyAlignment="1" applyProtection="1">
      <alignment wrapText="1"/>
    </xf>
    <xf numFmtId="0" fontId="7" fillId="2" borderId="4" xfId="1" applyNumberFormat="1" applyFont="1" applyFill="1" applyBorder="1" applyAlignment="1" applyProtection="1">
      <alignment wrapText="1"/>
    </xf>
    <xf numFmtId="3" fontId="8" fillId="2" borderId="4" xfId="1" applyNumberFormat="1" applyFont="1" applyFill="1" applyBorder="1" applyAlignment="1" applyProtection="1">
      <alignment wrapText="1"/>
    </xf>
    <xf numFmtId="0" fontId="9" fillId="0" borderId="0" xfId="0" applyFont="1"/>
    <xf numFmtId="3" fontId="0" fillId="0" borderId="0" xfId="0" applyNumberFormat="1" applyFont="1"/>
    <xf numFmtId="164" fontId="5" fillId="5" borderId="0" xfId="1" applyNumberFormat="1" applyFont="1" applyFill="1" applyAlignment="1">
      <alignment wrapText="1"/>
    </xf>
    <xf numFmtId="164" fontId="5" fillId="6" borderId="0" xfId="1" applyNumberFormat="1" applyFont="1" applyFill="1" applyAlignment="1">
      <alignment wrapText="1"/>
    </xf>
    <xf numFmtId="3" fontId="8" fillId="5" borderId="4" xfId="1" applyNumberFormat="1" applyFont="1" applyFill="1" applyBorder="1" applyAlignment="1" applyProtection="1">
      <alignment wrapText="1"/>
    </xf>
    <xf numFmtId="3" fontId="8" fillId="0" borderId="4" xfId="1" applyNumberFormat="1" applyFont="1" applyFill="1" applyBorder="1" applyAlignment="1" applyProtection="1">
      <alignment wrapText="1"/>
    </xf>
    <xf numFmtId="164" fontId="5" fillId="7" borderId="0" xfId="1" applyNumberFormat="1" applyFont="1" applyFill="1" applyAlignment="1">
      <alignment wrapText="1"/>
    </xf>
    <xf numFmtId="0" fontId="3" fillId="8" borderId="0" xfId="1" applyFont="1" applyFill="1"/>
    <xf numFmtId="0" fontId="6" fillId="8" borderId="0" xfId="1" applyFont="1" applyFill="1"/>
    <xf numFmtId="164" fontId="5" fillId="8" borderId="0" xfId="1" applyNumberFormat="1" applyFont="1" applyFill="1" applyAlignment="1">
      <alignment wrapText="1"/>
    </xf>
    <xf numFmtId="3" fontId="8" fillId="7" borderId="4" xfId="1" applyNumberFormat="1" applyFont="1" applyFill="1" applyBorder="1" applyAlignment="1" applyProtection="1">
      <alignment wrapText="1"/>
    </xf>
    <xf numFmtId="3" fontId="8" fillId="0" borderId="0" xfId="1" applyNumberFormat="1" applyFont="1" applyFill="1" applyBorder="1" applyAlignment="1" applyProtection="1">
      <alignment wrapText="1"/>
    </xf>
    <xf numFmtId="0" fontId="10" fillId="4" borderId="0" xfId="0" applyFont="1" applyFill="1"/>
    <xf numFmtId="3" fontId="10" fillId="4" borderId="0" xfId="0" applyNumberFormat="1" applyFont="1" applyFill="1"/>
    <xf numFmtId="0" fontId="7" fillId="0" borderId="0" xfId="1" applyNumberFormat="1" applyFont="1" applyFill="1" applyBorder="1" applyAlignment="1" applyProtection="1">
      <alignment wrapText="1"/>
    </xf>
    <xf numFmtId="0" fontId="0" fillId="0" borderId="0" xfId="0" applyFont="1" applyFill="1"/>
    <xf numFmtId="0" fontId="9" fillId="0" borderId="0" xfId="0" applyFont="1" applyFill="1"/>
    <xf numFmtId="165" fontId="8" fillId="0" borderId="0" xfId="1" applyNumberFormat="1" applyFont="1" applyFill="1" applyBorder="1" applyAlignment="1" applyProtection="1">
      <alignment wrapText="1"/>
    </xf>
    <xf numFmtId="0" fontId="11" fillId="3" borderId="4" xfId="1" applyNumberFormat="1" applyFont="1" applyFill="1" applyBorder="1" applyAlignment="1" applyProtection="1">
      <alignment wrapText="1"/>
    </xf>
    <xf numFmtId="3" fontId="12" fillId="3" borderId="4" xfId="1" applyNumberFormat="1" applyFont="1" applyFill="1" applyBorder="1" applyAlignment="1" applyProtection="1">
      <alignment wrapText="1"/>
    </xf>
    <xf numFmtId="3" fontId="12" fillId="7" borderId="4" xfId="1" applyNumberFormat="1" applyFont="1" applyFill="1" applyBorder="1" applyAlignment="1" applyProtection="1">
      <alignment wrapText="1"/>
    </xf>
    <xf numFmtId="3" fontId="12" fillId="5" borderId="4" xfId="1" applyNumberFormat="1" applyFont="1" applyFill="1" applyBorder="1" applyAlignment="1" applyProtection="1">
      <alignment wrapText="1"/>
    </xf>
    <xf numFmtId="0" fontId="13" fillId="0" borderId="0" xfId="0" applyFont="1"/>
    <xf numFmtId="3" fontId="8" fillId="0" borderId="1" xfId="1" applyNumberFormat="1" applyFont="1" applyFill="1" applyBorder="1" applyAlignment="1" applyProtection="1">
      <alignment wrapText="1"/>
    </xf>
    <xf numFmtId="3" fontId="8" fillId="0" borderId="2" xfId="1" applyNumberFormat="1" applyFont="1" applyFill="1" applyBorder="1" applyAlignment="1" applyProtection="1">
      <alignment wrapText="1"/>
    </xf>
    <xf numFmtId="3" fontId="8" fillId="0" borderId="3" xfId="1" applyNumberFormat="1" applyFont="1" applyFill="1" applyBorder="1" applyAlignment="1" applyProtection="1">
      <alignment wrapText="1"/>
    </xf>
    <xf numFmtId="10" fontId="0" fillId="0" borderId="0" xfId="0" applyNumberFormat="1" applyFont="1" applyFill="1"/>
    <xf numFmtId="164" fontId="5" fillId="9" borderId="0" xfId="1" applyNumberFormat="1" applyFont="1" applyFill="1" applyAlignment="1">
      <alignment wrapText="1"/>
    </xf>
    <xf numFmtId="3" fontId="8" fillId="9" borderId="4" xfId="1" applyNumberFormat="1" applyFont="1" applyFill="1" applyBorder="1" applyAlignment="1" applyProtection="1">
      <alignment wrapText="1"/>
    </xf>
    <xf numFmtId="0" fontId="0" fillId="0" borderId="1" xfId="0" applyFont="1" applyBorder="1"/>
    <xf numFmtId="3" fontId="0" fillId="0" borderId="5" xfId="0" applyNumberFormat="1" applyFont="1" applyBorder="1"/>
    <xf numFmtId="0" fontId="0" fillId="0" borderId="3" xfId="0" applyFont="1" applyBorder="1"/>
    <xf numFmtId="3" fontId="0" fillId="0" borderId="6" xfId="0" applyNumberFormat="1" applyFont="1" applyBorder="1"/>
    <xf numFmtId="0" fontId="0" fillId="0" borderId="7" xfId="0" applyFont="1" applyBorder="1"/>
    <xf numFmtId="3" fontId="0" fillId="0" borderId="8" xfId="0" applyNumberFormat="1" applyFont="1" applyBorder="1"/>
    <xf numFmtId="3" fontId="8" fillId="10" borderId="4" xfId="1" applyNumberFormat="1" applyFont="1" applyFill="1" applyBorder="1" applyAlignment="1" applyProtection="1">
      <alignment wrapText="1"/>
    </xf>
    <xf numFmtId="3" fontId="8" fillId="11" borderId="4" xfId="1" applyNumberFormat="1" applyFont="1" applyFill="1" applyBorder="1" applyAlignment="1" applyProtection="1">
      <alignment wrapText="1"/>
    </xf>
    <xf numFmtId="3" fontId="12" fillId="0" borderId="0" xfId="1" applyNumberFormat="1" applyFont="1" applyFill="1" applyBorder="1" applyAlignment="1" applyProtection="1">
      <alignment wrapText="1"/>
    </xf>
    <xf numFmtId="166" fontId="12" fillId="0" borderId="0" xfId="1" applyNumberFormat="1" applyFont="1" applyFill="1" applyBorder="1" applyAlignment="1" applyProtection="1">
      <alignment wrapText="1"/>
    </xf>
    <xf numFmtId="0" fontId="8" fillId="0" borderId="0" xfId="0" applyFont="1" applyFill="1"/>
    <xf numFmtId="0" fontId="32" fillId="0" borderId="0" xfId="0" applyFont="1" applyFill="1"/>
    <xf numFmtId="3" fontId="8" fillId="58" borderId="35" xfId="1" applyNumberFormat="1" applyFont="1" applyFill="1" applyBorder="1" applyAlignment="1" applyProtection="1">
      <alignment wrapText="1"/>
    </xf>
    <xf numFmtId="3" fontId="12" fillId="58" borderId="36" xfId="1" applyNumberFormat="1" applyFont="1" applyFill="1" applyBorder="1" applyAlignment="1" applyProtection="1">
      <alignment wrapText="1"/>
    </xf>
    <xf numFmtId="0" fontId="8" fillId="2" borderId="38" xfId="1" applyNumberFormat="1" applyFont="1" applyFill="1" applyBorder="1" applyAlignment="1" applyProtection="1">
      <alignment wrapText="1"/>
    </xf>
    <xf numFmtId="0" fontId="8" fillId="2" borderId="42" xfId="1" applyNumberFormat="1" applyFont="1" applyFill="1" applyBorder="1" applyAlignment="1" applyProtection="1">
      <alignment wrapText="1"/>
    </xf>
    <xf numFmtId="3" fontId="8" fillId="58" borderId="41" xfId="1" applyNumberFormat="1" applyFont="1" applyFill="1" applyBorder="1" applyAlignment="1" applyProtection="1">
      <alignment wrapText="1"/>
    </xf>
    <xf numFmtId="0" fontId="6" fillId="60" borderId="44" xfId="1" applyFont="1" applyFill="1" applyBorder="1"/>
    <xf numFmtId="164" fontId="5" fillId="60" borderId="44" xfId="1" applyNumberFormat="1" applyFont="1" applyFill="1" applyBorder="1" applyAlignment="1">
      <alignment wrapText="1"/>
    </xf>
    <xf numFmtId="164" fontId="5" fillId="60" borderId="48" xfId="1" applyNumberFormat="1" applyFont="1" applyFill="1" applyBorder="1" applyAlignment="1">
      <alignment wrapText="1"/>
    </xf>
    <xf numFmtId="164" fontId="5" fillId="60" borderId="49" xfId="1" applyNumberFormat="1" applyFont="1" applyFill="1" applyBorder="1" applyAlignment="1">
      <alignment wrapText="1"/>
    </xf>
    <xf numFmtId="3" fontId="8" fillId="61" borderId="52" xfId="1" applyNumberFormat="1" applyFont="1" applyFill="1" applyBorder="1" applyAlignment="1" applyProtection="1">
      <alignment wrapText="1"/>
    </xf>
    <xf numFmtId="3" fontId="8" fillId="61" borderId="54" xfId="1" applyNumberFormat="1" applyFont="1" applyFill="1" applyBorder="1" applyAlignment="1" applyProtection="1">
      <alignment wrapText="1"/>
    </xf>
    <xf numFmtId="164" fontId="7" fillId="60" borderId="49" xfId="1" applyNumberFormat="1" applyFont="1" applyFill="1" applyBorder="1" applyAlignment="1">
      <alignment wrapText="1"/>
    </xf>
    <xf numFmtId="0" fontId="3" fillId="60" borderId="46" xfId="1" applyFont="1" applyFill="1" applyBorder="1"/>
    <xf numFmtId="0" fontId="0" fillId="60" borderId="46" xfId="0" applyFont="1" applyFill="1" applyBorder="1"/>
    <xf numFmtId="0" fontId="0" fillId="60" borderId="47" xfId="0" applyFont="1" applyFill="1" applyBorder="1"/>
    <xf numFmtId="0" fontId="12" fillId="58" borderId="37" xfId="1" applyNumberFormat="1" applyFont="1" applyFill="1" applyBorder="1" applyAlignment="1" applyProtection="1">
      <alignment wrapText="1"/>
    </xf>
    <xf numFmtId="3" fontId="49" fillId="59" borderId="51" xfId="1" applyNumberFormat="1" applyFont="1" applyFill="1" applyBorder="1" applyAlignment="1" applyProtection="1">
      <alignment wrapText="1"/>
    </xf>
    <xf numFmtId="3" fontId="12" fillId="61" borderId="50" xfId="1" applyNumberFormat="1" applyFont="1" applyFill="1" applyBorder="1" applyAlignment="1" applyProtection="1">
      <alignment wrapText="1"/>
    </xf>
    <xf numFmtId="3" fontId="52" fillId="59" borderId="53" xfId="1" applyNumberFormat="1" applyFont="1" applyFill="1" applyBorder="1" applyAlignment="1" applyProtection="1">
      <alignment wrapText="1"/>
    </xf>
    <xf numFmtId="3" fontId="52" fillId="59" borderId="55" xfId="1" applyNumberFormat="1" applyFont="1" applyFill="1" applyBorder="1" applyAlignment="1" applyProtection="1">
      <alignment wrapText="1"/>
    </xf>
    <xf numFmtId="3" fontId="12" fillId="58" borderId="39" xfId="1" applyNumberFormat="1" applyFont="1" applyFill="1" applyBorder="1" applyAlignment="1" applyProtection="1">
      <alignment wrapText="1"/>
    </xf>
    <xf numFmtId="166" fontId="12" fillId="58" borderId="51" xfId="1" applyNumberFormat="1" applyFont="1" applyFill="1" applyBorder="1" applyAlignment="1" applyProtection="1">
      <alignment wrapText="1"/>
    </xf>
    <xf numFmtId="3" fontId="8" fillId="58" borderId="40" xfId="1" applyNumberFormat="1" applyFont="1" applyFill="1" applyBorder="1" applyAlignment="1" applyProtection="1">
      <alignment wrapText="1"/>
    </xf>
    <xf numFmtId="166" fontId="8" fillId="58" borderId="53" xfId="1" applyNumberFormat="1" applyFont="1" applyFill="1" applyBorder="1" applyAlignment="1" applyProtection="1">
      <alignment wrapText="1"/>
    </xf>
    <xf numFmtId="166" fontId="8" fillId="58" borderId="53" xfId="1" quotePrefix="1" applyNumberFormat="1" applyFont="1" applyFill="1" applyBorder="1" applyAlignment="1" applyProtection="1">
      <alignment horizontal="right" wrapText="1"/>
    </xf>
    <xf numFmtId="3" fontId="8" fillId="58" borderId="40" xfId="1" quotePrefix="1" applyNumberFormat="1" applyFont="1" applyFill="1" applyBorder="1" applyAlignment="1" applyProtection="1">
      <alignment horizontal="right" wrapText="1"/>
    </xf>
    <xf numFmtId="3" fontId="8" fillId="58" borderId="43" xfId="1" applyNumberFormat="1" applyFont="1" applyFill="1" applyBorder="1" applyAlignment="1" applyProtection="1">
      <alignment wrapText="1"/>
    </xf>
    <xf numFmtId="166" fontId="8" fillId="58" borderId="55" xfId="1" applyNumberFormat="1" applyFont="1" applyFill="1" applyBorder="1" applyAlignment="1" applyProtection="1">
      <alignment wrapText="1"/>
    </xf>
    <xf numFmtId="3" fontId="7" fillId="0" borderId="0" xfId="1" applyNumberFormat="1" applyFont="1" applyFill="1" applyBorder="1" applyAlignment="1" applyProtection="1">
      <alignment wrapText="1"/>
    </xf>
    <xf numFmtId="164" fontId="5" fillId="8" borderId="0" xfId="1" applyNumberFormat="1" applyFont="1" applyFill="1" applyAlignment="1">
      <alignment horizontal="center" wrapText="1"/>
    </xf>
    <xf numFmtId="164" fontId="5" fillId="6" borderId="0" xfId="1" applyNumberFormat="1" applyFont="1" applyFill="1" applyAlignment="1">
      <alignment horizontal="center" wrapText="1"/>
    </xf>
    <xf numFmtId="0" fontId="50" fillId="60" borderId="45" xfId="0" applyFont="1" applyFill="1" applyBorder="1" applyAlignment="1">
      <alignment horizontal="center"/>
    </xf>
    <xf numFmtId="0" fontId="51" fillId="60" borderId="46" xfId="0" applyFont="1" applyFill="1" applyBorder="1" applyAlignment="1">
      <alignment horizontal="center"/>
    </xf>
    <xf numFmtId="0" fontId="51" fillId="60" borderId="47" xfId="0" applyFont="1" applyFill="1" applyBorder="1" applyAlignment="1">
      <alignment horizontal="center"/>
    </xf>
  </cellXfs>
  <cellStyles count="106">
    <cellStyle name="20 % - Aksentti1" xfId="70" builtinId="30" customBuiltin="1"/>
    <cellStyle name="20 % - Aksentti2" xfId="74" builtinId="34" customBuiltin="1"/>
    <cellStyle name="20 % - Aksentti3" xfId="78" builtinId="38" customBuiltin="1"/>
    <cellStyle name="20 % - Aksentti4" xfId="82" builtinId="42" customBuiltin="1"/>
    <cellStyle name="20 % - Aksentti5" xfId="86" builtinId="46" customBuiltin="1"/>
    <cellStyle name="20 % - Aksentti6" xfId="90" builtinId="50" customBuiltin="1"/>
    <cellStyle name="20% - Accent1" xfId="8"/>
    <cellStyle name="20% - Accent2" xfId="9"/>
    <cellStyle name="20% - Accent3" xfId="10"/>
    <cellStyle name="20% - Accent4" xfId="11"/>
    <cellStyle name="20% - Accent5" xfId="12"/>
    <cellStyle name="20% - Accent6" xfId="13"/>
    <cellStyle name="40 % - Aksentti1" xfId="71" builtinId="31" customBuiltin="1"/>
    <cellStyle name="40 % - Aksentti2" xfId="75" builtinId="35" customBuiltin="1"/>
    <cellStyle name="40 % - Aksentti3" xfId="79" builtinId="39" customBuiltin="1"/>
    <cellStyle name="40 % - Aksentti4" xfId="83" builtinId="43" customBuiltin="1"/>
    <cellStyle name="40 % - Aksentti5" xfId="87" builtinId="47" customBuiltin="1"/>
    <cellStyle name="40 % - Aksentti6" xfId="91" builtinId="51" customBuiltin="1"/>
    <cellStyle name="40% - Accent1" xfId="14"/>
    <cellStyle name="40% - Accent2" xfId="15"/>
    <cellStyle name="40% - Accent3" xfId="16"/>
    <cellStyle name="40% - Accent4" xfId="17"/>
    <cellStyle name="40% - Accent5" xfId="18"/>
    <cellStyle name="40% - Accent6" xfId="19"/>
    <cellStyle name="60 % - Aksentti1" xfId="72" builtinId="32" customBuiltin="1"/>
    <cellStyle name="60 % - Aksentti2" xfId="76" builtinId="36" customBuiltin="1"/>
    <cellStyle name="60 % - Aksentti3" xfId="80" builtinId="40" customBuiltin="1"/>
    <cellStyle name="60 % - Aksentti4" xfId="84" builtinId="44" customBuiltin="1"/>
    <cellStyle name="60 % - Aksentti5" xfId="88" builtinId="48" customBuiltin="1"/>
    <cellStyle name="60 % - Aksentti6" xfId="92" builtinId="52" customBuiltin="1"/>
    <cellStyle name="60% - Accent1" xfId="20"/>
    <cellStyle name="60% - Accent2" xfId="21"/>
    <cellStyle name="60% - Accent3" xfId="22"/>
    <cellStyle name="60% - Accent4" xfId="23"/>
    <cellStyle name="60% - Accent5" xfId="24"/>
    <cellStyle name="60% - Accent6" xfId="25"/>
    <cellStyle name="Accent1" xfId="26"/>
    <cellStyle name="Accent2" xfId="27"/>
    <cellStyle name="Accent3" xfId="28"/>
    <cellStyle name="Accent4" xfId="29"/>
    <cellStyle name="Accent5" xfId="30"/>
    <cellStyle name="Accent6" xfId="31"/>
    <cellStyle name="Aksentti1" xfId="69" builtinId="29" customBuiltin="1"/>
    <cellStyle name="Aksentti2" xfId="73" builtinId="33" customBuiltin="1"/>
    <cellStyle name="Aksentti3" xfId="77" builtinId="37" customBuiltin="1"/>
    <cellStyle name="Aksentti4" xfId="81" builtinId="41" customBuiltin="1"/>
    <cellStyle name="Aksentti5" xfId="85" builtinId="45" customBuiltin="1"/>
    <cellStyle name="Aksentti6" xfId="89" builtinId="49" customBuiltin="1"/>
    <cellStyle name="Bad" xfId="32"/>
    <cellStyle name="Calculation" xfId="33"/>
    <cellStyle name="Calculation 2" xfId="48"/>
    <cellStyle name="Calculation 2 2" xfId="101"/>
    <cellStyle name="Calculation 3" xfId="96"/>
    <cellStyle name="Check Cell" xfId="34"/>
    <cellStyle name="Explanatory Text" xfId="35"/>
    <cellStyle name="Good" xfId="36"/>
    <cellStyle name="Heading 1" xfId="37"/>
    <cellStyle name="Heading 2" xfId="38"/>
    <cellStyle name="Heading 3" xfId="39"/>
    <cellStyle name="Heading 4" xfId="40"/>
    <cellStyle name="Huomautus 2" xfId="95"/>
    <cellStyle name="Huono" xfId="59" builtinId="27" customBuiltin="1"/>
    <cellStyle name="Hyvä" xfId="58" builtinId="26" customBuiltin="1"/>
    <cellStyle name="Input" xfId="41"/>
    <cellStyle name="Input 2" xfId="49"/>
    <cellStyle name="Input 2 2" xfId="102"/>
    <cellStyle name="Input 3" xfId="97"/>
    <cellStyle name="Laskenta" xfId="63" builtinId="22" customBuiltin="1"/>
    <cellStyle name="Linked Cell" xfId="42"/>
    <cellStyle name="Linkitetty solu" xfId="64" builtinId="24" customBuiltin="1"/>
    <cellStyle name="Neutraali" xfId="60" builtinId="28" customBuiltin="1"/>
    <cellStyle name="Neutral" xfId="6"/>
    <cellStyle name="Normaali" xfId="0" builtinId="0"/>
    <cellStyle name="Normaali 2" xfId="2"/>
    <cellStyle name="Normaali 2 2" xfId="7"/>
    <cellStyle name="Normaali 3" xfId="3"/>
    <cellStyle name="Normaali 4" xfId="94"/>
    <cellStyle name="Normaali 5" xfId="93"/>
    <cellStyle name="Normaali_Taul1" xfId="1"/>
    <cellStyle name="Normal 2" xfId="4"/>
    <cellStyle name="Note" xfId="43"/>
    <cellStyle name="Note 2" xfId="50"/>
    <cellStyle name="Note 2 2" xfId="103"/>
    <cellStyle name="Note 3" xfId="98"/>
    <cellStyle name="Otsikko" xfId="53" builtinId="15" customBuiltin="1"/>
    <cellStyle name="Otsikko 1" xfId="54" builtinId="16" customBuiltin="1"/>
    <cellStyle name="Otsikko 2" xfId="55" builtinId="17" customBuiltin="1"/>
    <cellStyle name="Otsikko 3" xfId="56" builtinId="18" customBuiltin="1"/>
    <cellStyle name="Otsikko 4" xfId="57" builtinId="19" customBuiltin="1"/>
    <cellStyle name="Output" xfId="44"/>
    <cellStyle name="Output 2" xfId="51"/>
    <cellStyle name="Output 2 2" xfId="104"/>
    <cellStyle name="Output 3" xfId="99"/>
    <cellStyle name="Prosenttia 2" xfId="5"/>
    <cellStyle name="Selittävä teksti" xfId="67" builtinId="53" customBuiltin="1"/>
    <cellStyle name="Summa" xfId="68" builtinId="25" customBuiltin="1"/>
    <cellStyle name="Syöttö" xfId="61" builtinId="20" customBuiltin="1"/>
    <cellStyle name="Tarkistussolu" xfId="65" builtinId="23" customBuiltin="1"/>
    <cellStyle name="Title" xfId="45"/>
    <cellStyle name="Total" xfId="46"/>
    <cellStyle name="Total 2" xfId="52"/>
    <cellStyle name="Total 2 2" xfId="105"/>
    <cellStyle name="Total 3" xfId="100"/>
    <cellStyle name="Tulostus" xfId="62" builtinId="21" customBuiltin="1"/>
    <cellStyle name="Warning Text" xfId="47"/>
    <cellStyle name="Varoitusteksti" xfId="66" builtinId="11" customBuiltin="1"/>
  </cellStyles>
  <dxfs count="0"/>
  <tableStyles count="0" defaultTableStyle="TableStyleMedium2" defaultPivotStyle="PivotStyleLight16"/>
  <colors>
    <mruColors>
      <color rgb="FFE7F4F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12" Type="http://schemas.openxmlformats.org/officeDocument/2006/relationships/customXml" Target="../customXml/item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-teema">
  <a:themeElements>
    <a:clrScheme name="Turun kaupunki">
      <a:dk1>
        <a:sysClr val="windowText" lastClr="000000"/>
      </a:dk1>
      <a:lt1>
        <a:sysClr val="window" lastClr="FFFFFF"/>
      </a:lt1>
      <a:dk2>
        <a:srgbClr val="2F9CC3"/>
      </a:dk2>
      <a:lt2>
        <a:srgbClr val="EEECE1"/>
      </a:lt2>
      <a:accent1>
        <a:srgbClr val="00468B"/>
      </a:accent1>
      <a:accent2>
        <a:srgbClr val="FFCC00"/>
      </a:accent2>
      <a:accent3>
        <a:srgbClr val="DC0A0A"/>
      </a:accent3>
      <a:accent4>
        <a:srgbClr val="FC670D"/>
      </a:accent4>
      <a:accent5>
        <a:srgbClr val="2F9CC3"/>
      </a:accent5>
      <a:accent6>
        <a:srgbClr val="339933"/>
      </a:accent6>
      <a:hlink>
        <a:srgbClr val="0000FF"/>
      </a:hlink>
      <a:folHlink>
        <a:srgbClr val="800080"/>
      </a:folHlink>
    </a:clrScheme>
    <a:fontScheme name="Turun kaupunki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ul1"/>
  <dimension ref="A1:AD39"/>
  <sheetViews>
    <sheetView zoomScale="140" zoomScaleNormal="140" workbookViewId="0">
      <pane ySplit="2" topLeftCell="A3" activePane="bottomLeft" state="frozen"/>
      <selection pane="bottomLeft" activeCell="Z13" sqref="Z13"/>
    </sheetView>
  </sheetViews>
  <sheetFormatPr defaultRowHeight="14.25" outlineLevelCol="1" x14ac:dyDescent="0.2"/>
  <cols>
    <col min="1" max="1" width="38.625" style="1" bestFit="1" customWidth="1"/>
    <col min="2" max="3" width="13.375" style="1" customWidth="1"/>
    <col min="4" max="12" width="13.375" style="1" hidden="1" customWidth="1" outlineLevel="1"/>
    <col min="13" max="13" width="13.375" style="1" customWidth="1" collapsed="1"/>
    <col min="14" max="15" width="13.375" style="1" customWidth="1"/>
    <col min="16" max="24" width="13.375" style="1" hidden="1" customWidth="1" outlineLevel="1"/>
    <col min="25" max="25" width="13.375" style="1" customWidth="1" collapsed="1"/>
    <col min="26" max="28" width="13.375" style="1" customWidth="1"/>
    <col min="29" max="29" width="10.75" style="1" bestFit="1" customWidth="1"/>
    <col min="30" max="16384" width="9" style="1"/>
  </cols>
  <sheetData>
    <row r="1" spans="1:30" ht="31.5" customHeight="1" x14ac:dyDescent="0.25">
      <c r="A1" s="13"/>
      <c r="B1" s="76" t="s">
        <v>19</v>
      </c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7" t="s">
        <v>21</v>
      </c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19">
        <v>-135950</v>
      </c>
      <c r="AB1" s="18"/>
    </row>
    <row r="2" spans="1:30" ht="17.25" customHeight="1" x14ac:dyDescent="0.3">
      <c r="A2" s="14"/>
      <c r="B2" s="15" t="s">
        <v>1</v>
      </c>
      <c r="C2" s="15" t="s">
        <v>2</v>
      </c>
      <c r="D2" s="12" t="s">
        <v>22</v>
      </c>
      <c r="E2" s="12" t="s">
        <v>23</v>
      </c>
      <c r="F2" s="12" t="s">
        <v>26</v>
      </c>
      <c r="G2" s="12" t="s">
        <v>37</v>
      </c>
      <c r="H2" s="12" t="s">
        <v>38</v>
      </c>
      <c r="I2" s="12" t="s">
        <v>39</v>
      </c>
      <c r="J2" s="12" t="s">
        <v>40</v>
      </c>
      <c r="K2" s="12" t="s">
        <v>41</v>
      </c>
      <c r="L2" s="12" t="s">
        <v>49</v>
      </c>
      <c r="M2" s="15" t="s">
        <v>0</v>
      </c>
      <c r="N2" s="9" t="s">
        <v>1</v>
      </c>
      <c r="O2" s="9" t="s">
        <v>2</v>
      </c>
      <c r="P2" s="8" t="s">
        <v>47</v>
      </c>
      <c r="Q2" s="8" t="s">
        <v>23</v>
      </c>
      <c r="R2" s="8" t="s">
        <v>26</v>
      </c>
      <c r="S2" s="8" t="s">
        <v>37</v>
      </c>
      <c r="T2" s="8" t="s">
        <v>38</v>
      </c>
      <c r="U2" s="8" t="s">
        <v>39</v>
      </c>
      <c r="V2" s="8" t="s">
        <v>40</v>
      </c>
      <c r="W2" s="8" t="s">
        <v>41</v>
      </c>
      <c r="X2" s="8" t="s">
        <v>49</v>
      </c>
      <c r="Y2" s="33" t="s">
        <v>48</v>
      </c>
      <c r="Z2" s="9" t="s">
        <v>0</v>
      </c>
      <c r="AA2" s="18" t="s">
        <v>29</v>
      </c>
      <c r="AB2" s="18" t="s">
        <v>30</v>
      </c>
    </row>
    <row r="3" spans="1:30" ht="15" customHeight="1" x14ac:dyDescent="0.25">
      <c r="A3" s="2" t="s">
        <v>20</v>
      </c>
      <c r="B3" s="3">
        <v>63644907.045000799</v>
      </c>
      <c r="C3" s="3">
        <v>158062078.10893151</v>
      </c>
      <c r="D3" s="16">
        <f>SUM(D4:D19)</f>
        <v>48857083.240000002</v>
      </c>
      <c r="E3" s="16">
        <f t="shared" ref="E3:L3" si="0">SUM(E4:E19)</f>
        <v>4581073.96</v>
      </c>
      <c r="F3" s="16">
        <f t="shared" si="0"/>
        <v>7629718</v>
      </c>
      <c r="G3" s="16">
        <f t="shared" si="0"/>
        <v>382856</v>
      </c>
      <c r="H3" s="16">
        <f t="shared" si="0"/>
        <v>1880699.1899999997</v>
      </c>
      <c r="I3" s="16">
        <f t="shared" si="0"/>
        <v>155689.76999999999</v>
      </c>
      <c r="J3" s="16">
        <f t="shared" si="0"/>
        <v>260000</v>
      </c>
      <c r="K3" s="16">
        <f t="shared" si="0"/>
        <v>60000</v>
      </c>
      <c r="L3" s="16">
        <f t="shared" si="0"/>
        <v>0</v>
      </c>
      <c r="M3" s="3">
        <v>-94417171.063930705</v>
      </c>
      <c r="N3" s="3">
        <v>63644907.045000799</v>
      </c>
      <c r="O3" s="3">
        <f>SUM(O4:O19)</f>
        <v>158309409.86877149</v>
      </c>
      <c r="P3" s="10">
        <f>SUM(P4:P19)</f>
        <v>49150225.739439994</v>
      </c>
      <c r="Q3" s="10">
        <f t="shared" ref="Q3:W3" si="1">SUM(Q4:Q19)</f>
        <v>4535263.2204</v>
      </c>
      <c r="R3" s="10">
        <f t="shared" si="1"/>
        <v>7629718</v>
      </c>
      <c r="S3" s="10">
        <f t="shared" si="1"/>
        <v>382856</v>
      </c>
      <c r="T3" s="10">
        <f t="shared" si="1"/>
        <v>1880699.1899999997</v>
      </c>
      <c r="U3" s="10">
        <f t="shared" si="1"/>
        <v>155689.76999999999</v>
      </c>
      <c r="V3" s="10">
        <f t="shared" si="1"/>
        <v>260000</v>
      </c>
      <c r="W3" s="10">
        <f t="shared" si="1"/>
        <v>60000</v>
      </c>
      <c r="X3" s="10">
        <f>SUM(X4:X19)</f>
        <v>0</v>
      </c>
      <c r="Y3" s="34">
        <f>SUM(Y4:Y19)</f>
        <v>355648</v>
      </c>
      <c r="Z3" s="3">
        <f>SUM(Z4:Z19)</f>
        <v>-94308854.823770702</v>
      </c>
      <c r="AA3" s="3">
        <f>-135950000-AA21</f>
        <v>-94308854.828000009</v>
      </c>
      <c r="AB3" s="3">
        <f>AA3-Z3</f>
        <v>-4.2293071746826172E-3</v>
      </c>
    </row>
    <row r="4" spans="1:30" ht="15" customHeight="1" x14ac:dyDescent="0.25">
      <c r="A4" s="4" t="s">
        <v>10</v>
      </c>
      <c r="B4" s="5">
        <v>6391000.0010000002</v>
      </c>
      <c r="C4" s="5">
        <v>30334170.931000002</v>
      </c>
      <c r="D4" s="16">
        <v>10831456</v>
      </c>
      <c r="E4" s="16"/>
      <c r="F4" s="16">
        <v>6420713</v>
      </c>
      <c r="G4" s="16">
        <v>210840</v>
      </c>
      <c r="H4" s="16">
        <v>991464.55</v>
      </c>
      <c r="I4" s="16">
        <v>86273.56</v>
      </c>
      <c r="J4" s="16">
        <v>148000</v>
      </c>
      <c r="K4" s="16">
        <v>21000</v>
      </c>
      <c r="L4" s="16"/>
      <c r="M4" s="5">
        <v>-23943170.93</v>
      </c>
      <c r="N4" s="5">
        <v>6391000.0010000002</v>
      </c>
      <c r="O4" s="5">
        <f>C4-D4-E4-F4-G4-H4-I4-J4-K4-L4+P4+Q4+R4+S4+T4+U4+V4+W4+X4</f>
        <v>30399159.666999999</v>
      </c>
      <c r="P4" s="10">
        <f>D4*$B$30</f>
        <v>10896444.736</v>
      </c>
      <c r="Q4" s="10"/>
      <c r="R4" s="10">
        <f>F4*$B$32</f>
        <v>6420713</v>
      </c>
      <c r="S4" s="10">
        <f t="shared" ref="S4:S19" si="2">G4*$B$34</f>
        <v>210840</v>
      </c>
      <c r="T4" s="10">
        <f t="shared" ref="T4:T19" si="3">H4*$B$35</f>
        <v>991464.55</v>
      </c>
      <c r="U4" s="10">
        <f>I4*$B$36</f>
        <v>86273.56</v>
      </c>
      <c r="V4" s="10">
        <f t="shared" ref="V4:V19" si="4">J4*$B$37</f>
        <v>148000</v>
      </c>
      <c r="W4" s="10">
        <f t="shared" ref="W4:W19" si="5">K4*$B$38</f>
        <v>21000</v>
      </c>
      <c r="X4" s="10">
        <f t="shared" ref="X4:X19" si="6">L4*$B$39</f>
        <v>0</v>
      </c>
      <c r="Y4" s="34">
        <f>$X$33*(O4-P4-Q4-R4-S4-T4-U4-V4-W4-X4)/($O$3-$P$3-$Q$3-$R$3-$S$3-$T$3-$U$3-$V$3-$W$3-$X$3)</f>
        <v>43861.916370818079</v>
      </c>
      <c r="Z4" s="11">
        <f>N4-O4+Y4</f>
        <v>-23964297.749629185</v>
      </c>
      <c r="AA4" s="29"/>
      <c r="AC4" s="7"/>
      <c r="AD4" s="30">
        <f t="shared" ref="AD4:AD19" si="7">O4-Y4</f>
        <v>30355297.750629183</v>
      </c>
    </row>
    <row r="5" spans="1:30" ht="15" customHeight="1" x14ac:dyDescent="0.25">
      <c r="A5" s="4" t="s">
        <v>14</v>
      </c>
      <c r="B5" s="5">
        <v>7069626.0109999999</v>
      </c>
      <c r="C5" s="5">
        <v>20478880.090814002</v>
      </c>
      <c r="D5" s="16">
        <v>11062605.24</v>
      </c>
      <c r="E5" s="16"/>
      <c r="F5" s="16"/>
      <c r="G5" s="16">
        <v>0</v>
      </c>
      <c r="H5" s="16">
        <v>11000</v>
      </c>
      <c r="I5" s="16">
        <v>830</v>
      </c>
      <c r="J5" s="16">
        <v>1000</v>
      </c>
      <c r="K5" s="16">
        <v>600</v>
      </c>
      <c r="L5" s="16"/>
      <c r="M5" s="5">
        <v>-13409254.079814002</v>
      </c>
      <c r="N5" s="5">
        <v>7069626.0109999999</v>
      </c>
      <c r="O5" s="5">
        <f t="shared" ref="O5:O19" si="8">C5-D5-E5-F5-G5-H5-I5-J5-K5-L5+P5+Q5+R5+S5+T5+U5+V5+W5+X5</f>
        <v>20545255.722254001</v>
      </c>
      <c r="P5" s="10">
        <f t="shared" ref="P5:P19" si="9">D5*$B$30</f>
        <v>11128980.871440001</v>
      </c>
      <c r="Q5" s="10"/>
      <c r="R5" s="10"/>
      <c r="S5" s="10">
        <f t="shared" si="2"/>
        <v>0</v>
      </c>
      <c r="T5" s="10">
        <f t="shared" si="3"/>
        <v>11000</v>
      </c>
      <c r="U5" s="10">
        <f t="shared" ref="U5:U19" si="10">I5*$B$36</f>
        <v>830</v>
      </c>
      <c r="V5" s="10">
        <f t="shared" si="4"/>
        <v>1000</v>
      </c>
      <c r="W5" s="10">
        <f t="shared" si="5"/>
        <v>600</v>
      </c>
      <c r="X5" s="10">
        <f t="shared" si="6"/>
        <v>0</v>
      </c>
      <c r="Y5" s="34">
        <f t="shared" ref="Y5:Y19" si="11">$X$33*(O5-P5-Q5-R5-S5-T5-U5-V5-W5-X5)/($O$3-$P$3-$Q$3-$R$3-$S$3-$T$3-$U$3-$V$3-$W$3-$X$3)</f>
        <v>35479.332209921238</v>
      </c>
      <c r="Z5" s="11">
        <f t="shared" ref="Z5:Z19" si="12">N5-O5+Y5</f>
        <v>-13440150.37904408</v>
      </c>
      <c r="AA5" s="31"/>
      <c r="AC5" s="7"/>
      <c r="AD5" s="30">
        <f t="shared" si="7"/>
        <v>20509776.390044078</v>
      </c>
    </row>
    <row r="6" spans="1:30" ht="15" customHeight="1" x14ac:dyDescent="0.25">
      <c r="A6" s="4" t="s">
        <v>8</v>
      </c>
      <c r="B6" s="5">
        <v>5720000.0010000002</v>
      </c>
      <c r="C6" s="5">
        <v>7936007.9924999997</v>
      </c>
      <c r="D6" s="16">
        <v>299436</v>
      </c>
      <c r="E6" s="16"/>
      <c r="F6" s="16"/>
      <c r="G6" s="16"/>
      <c r="H6" s="16"/>
      <c r="I6" s="16"/>
      <c r="J6" s="16"/>
      <c r="K6" s="16"/>
      <c r="L6" s="16"/>
      <c r="M6" s="5">
        <v>-2216007.9914999995</v>
      </c>
      <c r="N6" s="5">
        <v>5720000.0010000002</v>
      </c>
      <c r="O6" s="5">
        <f t="shared" si="8"/>
        <v>7937804.6085000001</v>
      </c>
      <c r="P6" s="10">
        <f t="shared" si="9"/>
        <v>301232.61599999998</v>
      </c>
      <c r="Q6" s="10"/>
      <c r="R6" s="10"/>
      <c r="S6" s="10">
        <f t="shared" si="2"/>
        <v>0</v>
      </c>
      <c r="T6" s="10">
        <f t="shared" si="3"/>
        <v>0</v>
      </c>
      <c r="U6" s="10">
        <f t="shared" si="10"/>
        <v>0</v>
      </c>
      <c r="V6" s="10">
        <f t="shared" si="4"/>
        <v>0</v>
      </c>
      <c r="W6" s="10">
        <f t="shared" si="5"/>
        <v>0</v>
      </c>
      <c r="X6" s="10">
        <f t="shared" si="6"/>
        <v>0</v>
      </c>
      <c r="Y6" s="34">
        <f t="shared" si="11"/>
        <v>28814.734153933478</v>
      </c>
      <c r="Z6" s="11">
        <f t="shared" si="12"/>
        <v>-2188989.8733460666</v>
      </c>
      <c r="AA6" s="31"/>
      <c r="AC6" s="7"/>
      <c r="AD6" s="30">
        <f t="shared" si="7"/>
        <v>7908989.8743460663</v>
      </c>
    </row>
    <row r="7" spans="1:30" ht="15" customHeight="1" x14ac:dyDescent="0.25">
      <c r="A7" s="4" t="s">
        <v>3</v>
      </c>
      <c r="B7" s="5">
        <v>270450</v>
      </c>
      <c r="C7" s="5">
        <v>19079105.905099999</v>
      </c>
      <c r="D7" s="16">
        <v>120001</v>
      </c>
      <c r="E7" s="16">
        <v>4581073.96</v>
      </c>
      <c r="F7" s="16"/>
      <c r="G7" s="16"/>
      <c r="H7" s="16"/>
      <c r="I7" s="16"/>
      <c r="J7" s="16"/>
      <c r="K7" s="16"/>
      <c r="L7" s="16"/>
      <c r="M7" s="5">
        <v>-18808655.905099999</v>
      </c>
      <c r="N7" s="5">
        <v>270450</v>
      </c>
      <c r="O7" s="5">
        <f>C7-D7-E7-F7-G7-H7-I7-J7-K7-L7+P7+Q7+R7+S7+T7+U7+V7+W7+X7</f>
        <v>19034015.171499997</v>
      </c>
      <c r="P7" s="10">
        <f t="shared" si="9"/>
        <v>120721.00599999999</v>
      </c>
      <c r="Q7" s="10">
        <f>E7*B31</f>
        <v>4535263.2204</v>
      </c>
      <c r="R7" s="10"/>
      <c r="S7" s="10">
        <f t="shared" si="2"/>
        <v>0</v>
      </c>
      <c r="T7" s="10">
        <f t="shared" si="3"/>
        <v>0</v>
      </c>
      <c r="U7" s="10">
        <f t="shared" si="10"/>
        <v>0</v>
      </c>
      <c r="V7" s="10">
        <f t="shared" si="4"/>
        <v>0</v>
      </c>
      <c r="W7" s="10">
        <f t="shared" si="5"/>
        <v>0</v>
      </c>
      <c r="X7" s="10">
        <f t="shared" si="6"/>
        <v>0</v>
      </c>
      <c r="Y7" s="34">
        <f t="shared" si="11"/>
        <v>54251.978472405572</v>
      </c>
      <c r="Z7" s="11">
        <f t="shared" si="12"/>
        <v>-18709313.193027593</v>
      </c>
      <c r="AA7" s="31"/>
      <c r="AC7" s="7"/>
      <c r="AD7" s="30">
        <f t="shared" si="7"/>
        <v>18979763.193027593</v>
      </c>
    </row>
    <row r="8" spans="1:30" ht="15" customHeight="1" x14ac:dyDescent="0.25">
      <c r="A8" s="4" t="s">
        <v>4</v>
      </c>
      <c r="B8" s="5">
        <v>290000</v>
      </c>
      <c r="C8" s="5">
        <v>557994</v>
      </c>
      <c r="D8" s="16">
        <v>439995</v>
      </c>
      <c r="E8" s="16"/>
      <c r="F8" s="16">
        <v>38753</v>
      </c>
      <c r="G8" s="16">
        <v>259</v>
      </c>
      <c r="H8" s="16">
        <v>9303.44</v>
      </c>
      <c r="I8" s="16">
        <v>1423.58</v>
      </c>
      <c r="J8" s="16">
        <v>1000</v>
      </c>
      <c r="K8" s="16"/>
      <c r="L8" s="16"/>
      <c r="M8" s="5">
        <v>-267994</v>
      </c>
      <c r="N8" s="5">
        <v>290000</v>
      </c>
      <c r="O8" s="5">
        <f t="shared" si="8"/>
        <v>560633.96999999986</v>
      </c>
      <c r="P8" s="10">
        <f t="shared" si="9"/>
        <v>442634.97000000003</v>
      </c>
      <c r="Q8" s="10"/>
      <c r="R8" s="10">
        <f>F8*$B$32</f>
        <v>38753</v>
      </c>
      <c r="S8" s="10">
        <f t="shared" si="2"/>
        <v>259</v>
      </c>
      <c r="T8" s="10">
        <f t="shared" si="3"/>
        <v>9303.44</v>
      </c>
      <c r="U8" s="10">
        <f t="shared" si="10"/>
        <v>1423.58</v>
      </c>
      <c r="V8" s="10">
        <f t="shared" si="4"/>
        <v>1000</v>
      </c>
      <c r="W8" s="10">
        <f t="shared" si="5"/>
        <v>0</v>
      </c>
      <c r="X8" s="10">
        <f t="shared" si="6"/>
        <v>0</v>
      </c>
      <c r="Y8" s="34">
        <f t="shared" si="11"/>
        <v>253.78906200351352</v>
      </c>
      <c r="Z8" s="11">
        <f t="shared" si="12"/>
        <v>-270380.18093799637</v>
      </c>
      <c r="AA8" s="31"/>
      <c r="AD8" s="30">
        <f t="shared" si="7"/>
        <v>560380.18093799637</v>
      </c>
    </row>
    <row r="9" spans="1:30" ht="15" customHeight="1" x14ac:dyDescent="0.25">
      <c r="A9" s="4" t="s">
        <v>5</v>
      </c>
      <c r="B9" s="5">
        <v>5955272.0000007991</v>
      </c>
      <c r="C9" s="5">
        <v>5793858.9651001003</v>
      </c>
      <c r="D9" s="16">
        <v>3327097</v>
      </c>
      <c r="E9" s="16"/>
      <c r="F9" s="16"/>
      <c r="G9" s="16">
        <v>48634</v>
      </c>
      <c r="H9" s="16">
        <v>260681.97</v>
      </c>
      <c r="I9" s="16">
        <v>13470.83</v>
      </c>
      <c r="J9" s="16"/>
      <c r="K9" s="16">
        <v>9600</v>
      </c>
      <c r="L9" s="16"/>
      <c r="M9" s="5">
        <v>161413.03490069881</v>
      </c>
      <c r="N9" s="5">
        <v>5955272.0000007991</v>
      </c>
      <c r="O9" s="5">
        <f t="shared" si="8"/>
        <v>5813821.5471000997</v>
      </c>
      <c r="P9" s="10">
        <f t="shared" si="9"/>
        <v>3347059.5819999999</v>
      </c>
      <c r="Q9" s="10"/>
      <c r="R9" s="10"/>
      <c r="S9" s="10">
        <f t="shared" si="2"/>
        <v>48634</v>
      </c>
      <c r="T9" s="10">
        <f t="shared" si="3"/>
        <v>260681.97</v>
      </c>
      <c r="U9" s="10">
        <f t="shared" si="10"/>
        <v>13470.83</v>
      </c>
      <c r="V9" s="10">
        <f t="shared" si="4"/>
        <v>0</v>
      </c>
      <c r="W9" s="10">
        <f t="shared" si="5"/>
        <v>9600</v>
      </c>
      <c r="X9" s="10">
        <f t="shared" si="6"/>
        <v>0</v>
      </c>
      <c r="Y9" s="34">
        <f t="shared" si="11"/>
        <v>8053.5419593397137</v>
      </c>
      <c r="Z9" s="11">
        <f t="shared" si="12"/>
        <v>149503.99486003906</v>
      </c>
      <c r="AA9" s="31"/>
      <c r="AD9" s="30">
        <f t="shared" si="7"/>
        <v>5805768.00514076</v>
      </c>
    </row>
    <row r="10" spans="1:30" ht="15" customHeight="1" x14ac:dyDescent="0.25">
      <c r="A10" s="4" t="s">
        <v>15</v>
      </c>
      <c r="B10" s="5">
        <v>18223730</v>
      </c>
      <c r="C10" s="5">
        <v>19954201.37274</v>
      </c>
      <c r="D10" s="16">
        <v>3971324</v>
      </c>
      <c r="E10" s="16"/>
      <c r="F10" s="16"/>
      <c r="G10" s="16">
        <v>20331</v>
      </c>
      <c r="H10" s="16"/>
      <c r="I10" s="16"/>
      <c r="J10" s="16">
        <v>43000</v>
      </c>
      <c r="K10" s="16">
        <v>8400</v>
      </c>
      <c r="L10" s="16"/>
      <c r="M10" s="5">
        <v>-1730471.3727400005</v>
      </c>
      <c r="N10" s="5">
        <v>18223730</v>
      </c>
      <c r="O10" s="5">
        <f t="shared" si="8"/>
        <v>19978029.316739999</v>
      </c>
      <c r="P10" s="10">
        <f t="shared" si="9"/>
        <v>3995151.9440000001</v>
      </c>
      <c r="Q10" s="10"/>
      <c r="R10" s="10"/>
      <c r="S10" s="10">
        <f t="shared" si="2"/>
        <v>20331</v>
      </c>
      <c r="T10" s="10">
        <f t="shared" si="3"/>
        <v>0</v>
      </c>
      <c r="U10" s="10">
        <f t="shared" si="10"/>
        <v>0</v>
      </c>
      <c r="V10" s="10">
        <f t="shared" si="4"/>
        <v>43000</v>
      </c>
      <c r="W10" s="10">
        <f t="shared" si="5"/>
        <v>8400</v>
      </c>
      <c r="X10" s="10">
        <f t="shared" si="6"/>
        <v>0</v>
      </c>
      <c r="Y10" s="34">
        <f t="shared" si="11"/>
        <v>60036.814065931954</v>
      </c>
      <c r="Z10" s="11">
        <f t="shared" si="12"/>
        <v>-1694262.5026740667</v>
      </c>
      <c r="AA10" s="31"/>
      <c r="AD10" s="30">
        <f t="shared" si="7"/>
        <v>19917992.502674066</v>
      </c>
    </row>
    <row r="11" spans="1:30" ht="15" customHeight="1" x14ac:dyDescent="0.25">
      <c r="A11" s="4" t="s">
        <v>6</v>
      </c>
      <c r="B11" s="5">
        <v>830200</v>
      </c>
      <c r="C11" s="5">
        <v>942523.61919240002</v>
      </c>
      <c r="D11" s="16">
        <v>692658</v>
      </c>
      <c r="E11" s="16"/>
      <c r="F11" s="16"/>
      <c r="G11" s="16">
        <v>2455</v>
      </c>
      <c r="H11" s="16">
        <v>198871.57</v>
      </c>
      <c r="I11" s="16">
        <v>1361.89</v>
      </c>
      <c r="J11" s="16">
        <v>3000</v>
      </c>
      <c r="K11" s="16"/>
      <c r="L11" s="16"/>
      <c r="M11" s="5">
        <v>-112323.61919240002</v>
      </c>
      <c r="N11" s="5">
        <v>830200</v>
      </c>
      <c r="O11" s="5">
        <f t="shared" si="8"/>
        <v>946679.56719239999</v>
      </c>
      <c r="P11" s="10">
        <f t="shared" si="9"/>
        <v>696813.94799999997</v>
      </c>
      <c r="Q11" s="10"/>
      <c r="R11" s="10"/>
      <c r="S11" s="10">
        <f t="shared" si="2"/>
        <v>2455</v>
      </c>
      <c r="T11" s="10">
        <f t="shared" si="3"/>
        <v>198871.57</v>
      </c>
      <c r="U11" s="10">
        <f t="shared" si="10"/>
        <v>1361.89</v>
      </c>
      <c r="V11" s="10">
        <f t="shared" si="4"/>
        <v>3000</v>
      </c>
      <c r="W11" s="10">
        <f t="shared" si="5"/>
        <v>0</v>
      </c>
      <c r="X11" s="10">
        <f t="shared" si="6"/>
        <v>0</v>
      </c>
      <c r="Y11" s="34">
        <f t="shared" si="11"/>
        <v>166.69169086013889</v>
      </c>
      <c r="Z11" s="11">
        <f t="shared" si="12"/>
        <v>-116312.87550153985</v>
      </c>
      <c r="AA11" s="31"/>
      <c r="AD11" s="30">
        <f t="shared" si="7"/>
        <v>946512.87550153991</v>
      </c>
    </row>
    <row r="12" spans="1:30" ht="15" customHeight="1" x14ac:dyDescent="0.25">
      <c r="A12" s="4" t="s">
        <v>16</v>
      </c>
      <c r="B12" s="5">
        <v>1354690</v>
      </c>
      <c r="C12" s="5">
        <v>4911197.4548859</v>
      </c>
      <c r="D12" s="16">
        <v>1304504</v>
      </c>
      <c r="E12" s="16"/>
      <c r="F12" s="16">
        <v>427473</v>
      </c>
      <c r="G12" s="16">
        <v>35005</v>
      </c>
      <c r="H12" s="16">
        <v>66367.62</v>
      </c>
      <c r="I12" s="16">
        <v>7113.95</v>
      </c>
      <c r="J12" s="16">
        <v>15000</v>
      </c>
      <c r="K12" s="16">
        <v>4800</v>
      </c>
      <c r="L12" s="16"/>
      <c r="M12" s="5">
        <v>-3556507.4548859</v>
      </c>
      <c r="N12" s="5">
        <v>1354690</v>
      </c>
      <c r="O12" s="5">
        <f t="shared" si="8"/>
        <v>4919024.4788859002</v>
      </c>
      <c r="P12" s="10">
        <f t="shared" si="9"/>
        <v>1312331.024</v>
      </c>
      <c r="Q12" s="10"/>
      <c r="R12" s="10">
        <f>F12*$B$32</f>
        <v>427473</v>
      </c>
      <c r="S12" s="10">
        <f t="shared" si="2"/>
        <v>35005</v>
      </c>
      <c r="T12" s="10">
        <f t="shared" si="3"/>
        <v>66367.62</v>
      </c>
      <c r="U12" s="10">
        <f t="shared" si="10"/>
        <v>7113.95</v>
      </c>
      <c r="V12" s="10">
        <f t="shared" si="4"/>
        <v>15000</v>
      </c>
      <c r="W12" s="10">
        <f t="shared" si="5"/>
        <v>4800</v>
      </c>
      <c r="X12" s="10">
        <f t="shared" si="6"/>
        <v>0</v>
      </c>
      <c r="Y12" s="34">
        <f t="shared" si="11"/>
        <v>11511.951815625429</v>
      </c>
      <c r="Z12" s="11">
        <f t="shared" si="12"/>
        <v>-3552822.5270702746</v>
      </c>
      <c r="AA12" s="31"/>
      <c r="AD12" s="30">
        <f t="shared" si="7"/>
        <v>4907512.5270702746</v>
      </c>
    </row>
    <row r="13" spans="1:30" ht="15" customHeight="1" x14ac:dyDescent="0.25">
      <c r="A13" s="4" t="s">
        <v>17</v>
      </c>
      <c r="B13" s="5">
        <v>3356873</v>
      </c>
      <c r="C13" s="5">
        <v>3389373.2337000002</v>
      </c>
      <c r="D13" s="16">
        <v>1180742</v>
      </c>
      <c r="E13" s="16"/>
      <c r="F13" s="16"/>
      <c r="G13" s="16">
        <v>12356</v>
      </c>
      <c r="H13" s="16">
        <v>37774.519999999997</v>
      </c>
      <c r="I13" s="16">
        <v>605.87</v>
      </c>
      <c r="J13" s="16">
        <v>16000</v>
      </c>
      <c r="K13" s="16">
        <v>3000</v>
      </c>
      <c r="L13" s="16"/>
      <c r="M13" s="5">
        <v>-32500.233700000215</v>
      </c>
      <c r="N13" s="5">
        <v>3356873</v>
      </c>
      <c r="O13" s="5">
        <f t="shared" si="8"/>
        <v>3396457.6857000003</v>
      </c>
      <c r="P13" s="10">
        <f t="shared" si="9"/>
        <v>1187826.452</v>
      </c>
      <c r="Q13" s="10"/>
      <c r="R13" s="10"/>
      <c r="S13" s="10">
        <f t="shared" si="2"/>
        <v>12356</v>
      </c>
      <c r="T13" s="10">
        <f t="shared" si="3"/>
        <v>37774.519999999997</v>
      </c>
      <c r="U13" s="10">
        <f t="shared" si="10"/>
        <v>605.87</v>
      </c>
      <c r="V13" s="10">
        <f t="shared" si="4"/>
        <v>16000</v>
      </c>
      <c r="W13" s="10">
        <f t="shared" si="5"/>
        <v>3000</v>
      </c>
      <c r="X13" s="10">
        <f t="shared" si="6"/>
        <v>0</v>
      </c>
      <c r="Y13" s="34">
        <f t="shared" si="11"/>
        <v>8070.595859629696</v>
      </c>
      <c r="Z13" s="11">
        <f t="shared" si="12"/>
        <v>-31514.089840370569</v>
      </c>
      <c r="AA13" s="31"/>
      <c r="AD13" s="30">
        <f t="shared" si="7"/>
        <v>3388387.0898403707</v>
      </c>
    </row>
    <row r="14" spans="1:30" ht="15" customHeight="1" x14ac:dyDescent="0.25">
      <c r="A14" s="4" t="s">
        <v>18</v>
      </c>
      <c r="B14" s="5">
        <v>550000</v>
      </c>
      <c r="C14" s="5">
        <v>562737.85050039995</v>
      </c>
      <c r="D14" s="16">
        <v>455545</v>
      </c>
      <c r="E14" s="16"/>
      <c r="F14" s="16"/>
      <c r="G14" s="16">
        <v>2232</v>
      </c>
      <c r="H14" s="16">
        <v>23631.14</v>
      </c>
      <c r="I14" s="16">
        <v>3453.68</v>
      </c>
      <c r="J14" s="16">
        <v>16000</v>
      </c>
      <c r="K14" s="16">
        <v>1200</v>
      </c>
      <c r="L14" s="16"/>
      <c r="M14" s="5">
        <v>-12737.850500399945</v>
      </c>
      <c r="N14" s="5">
        <v>550000</v>
      </c>
      <c r="O14" s="5">
        <f t="shared" si="8"/>
        <v>565471.12050039996</v>
      </c>
      <c r="P14" s="10">
        <f t="shared" si="9"/>
        <v>458278.27</v>
      </c>
      <c r="Q14" s="10"/>
      <c r="R14" s="10"/>
      <c r="S14" s="10">
        <f t="shared" si="2"/>
        <v>2232</v>
      </c>
      <c r="T14" s="10">
        <f t="shared" si="3"/>
        <v>23631.14</v>
      </c>
      <c r="U14" s="10">
        <f t="shared" si="10"/>
        <v>3453.68</v>
      </c>
      <c r="V14" s="10">
        <f t="shared" si="4"/>
        <v>16000</v>
      </c>
      <c r="W14" s="10">
        <f t="shared" si="5"/>
        <v>1200</v>
      </c>
      <c r="X14" s="10">
        <f t="shared" si="6"/>
        <v>0</v>
      </c>
      <c r="Y14" s="34">
        <f t="shared" si="11"/>
        <v>228.94614103056711</v>
      </c>
      <c r="Z14" s="11">
        <f>N14-O14+Y14</f>
        <v>-15242.174359369397</v>
      </c>
      <c r="AA14" s="31"/>
      <c r="AD14" s="30">
        <f t="shared" si="7"/>
        <v>565242.17435936944</v>
      </c>
    </row>
    <row r="15" spans="1:30" ht="15" customHeight="1" x14ac:dyDescent="0.25">
      <c r="A15" s="4" t="s">
        <v>7</v>
      </c>
      <c r="B15" s="5">
        <v>6780500</v>
      </c>
      <c r="C15" s="5">
        <v>6632500.3179996004</v>
      </c>
      <c r="D15" s="16">
        <v>4458541</v>
      </c>
      <c r="E15" s="16"/>
      <c r="F15" s="16">
        <v>612491</v>
      </c>
      <c r="G15" s="16">
        <v>50744</v>
      </c>
      <c r="H15" s="16">
        <v>192987.62</v>
      </c>
      <c r="I15" s="16">
        <v>28205.09</v>
      </c>
      <c r="J15" s="16">
        <v>16000</v>
      </c>
      <c r="K15" s="16">
        <v>9000</v>
      </c>
      <c r="L15" s="16"/>
      <c r="M15" s="5">
        <v>147999.68200039957</v>
      </c>
      <c r="N15" s="5">
        <v>6780500</v>
      </c>
      <c r="O15" s="5">
        <f t="shared" si="8"/>
        <v>6659251.5639996007</v>
      </c>
      <c r="P15" s="10">
        <f t="shared" si="9"/>
        <v>4485292.2460000003</v>
      </c>
      <c r="Q15" s="10"/>
      <c r="R15" s="10">
        <f>F15*$B$32</f>
        <v>612491</v>
      </c>
      <c r="S15" s="10">
        <f t="shared" si="2"/>
        <v>50744</v>
      </c>
      <c r="T15" s="10">
        <f t="shared" si="3"/>
        <v>192987.62</v>
      </c>
      <c r="U15" s="10">
        <f t="shared" si="10"/>
        <v>28205.09</v>
      </c>
      <c r="V15" s="10">
        <f t="shared" si="4"/>
        <v>16000</v>
      </c>
      <c r="W15" s="10">
        <f t="shared" si="5"/>
        <v>9000</v>
      </c>
      <c r="X15" s="10">
        <f t="shared" si="6"/>
        <v>0</v>
      </c>
      <c r="Y15" s="34">
        <f t="shared" si="11"/>
        <v>4771.4003285165118</v>
      </c>
      <c r="Z15" s="11">
        <f t="shared" si="12"/>
        <v>126019.8363289158</v>
      </c>
      <c r="AA15" s="31"/>
      <c r="AD15" s="30">
        <f t="shared" si="7"/>
        <v>6654480.1636710837</v>
      </c>
    </row>
    <row r="16" spans="1:30" ht="15" customHeight="1" x14ac:dyDescent="0.25">
      <c r="A16" s="4" t="s">
        <v>11</v>
      </c>
      <c r="B16" s="5">
        <v>570879.03099999996</v>
      </c>
      <c r="C16" s="5">
        <v>571253.11999909999</v>
      </c>
      <c r="D16" s="16">
        <v>422346</v>
      </c>
      <c r="E16" s="16"/>
      <c r="F16" s="16">
        <v>60382</v>
      </c>
      <c r="G16" s="16">
        <v>0</v>
      </c>
      <c r="H16" s="16">
        <v>53170.06</v>
      </c>
      <c r="I16" s="16">
        <v>7770.79</v>
      </c>
      <c r="J16" s="16">
        <v>500</v>
      </c>
      <c r="K16" s="16">
        <v>1200</v>
      </c>
      <c r="L16" s="16"/>
      <c r="M16" s="5">
        <v>-374.08899910002947</v>
      </c>
      <c r="N16" s="5">
        <v>570879.03099999996</v>
      </c>
      <c r="O16" s="5">
        <f t="shared" si="8"/>
        <v>573787.19599910011</v>
      </c>
      <c r="P16" s="10">
        <f t="shared" si="9"/>
        <v>424880.076</v>
      </c>
      <c r="Q16" s="10"/>
      <c r="R16" s="10">
        <f>F16*$B$32</f>
        <v>60382</v>
      </c>
      <c r="S16" s="10">
        <f t="shared" si="2"/>
        <v>0</v>
      </c>
      <c r="T16" s="10">
        <f t="shared" si="3"/>
        <v>53170.06</v>
      </c>
      <c r="U16" s="10">
        <f t="shared" si="10"/>
        <v>7770.79</v>
      </c>
      <c r="V16" s="10">
        <f t="shared" si="4"/>
        <v>500</v>
      </c>
      <c r="W16" s="10">
        <f t="shared" si="5"/>
        <v>1200</v>
      </c>
      <c r="X16" s="10">
        <f t="shared" si="6"/>
        <v>0</v>
      </c>
      <c r="Y16" s="34">
        <f t="shared" si="11"/>
        <v>97.667953569378398</v>
      </c>
      <c r="Z16" s="11">
        <f>N16-O16+Y16</f>
        <v>-2810.4970455307684</v>
      </c>
      <c r="AA16" s="31"/>
      <c r="AD16" s="30">
        <f t="shared" si="7"/>
        <v>573689.52804553078</v>
      </c>
    </row>
    <row r="17" spans="1:30" ht="15" customHeight="1" x14ac:dyDescent="0.25">
      <c r="A17" s="4" t="s">
        <v>12</v>
      </c>
      <c r="B17" s="5">
        <v>1022177.001</v>
      </c>
      <c r="C17" s="5">
        <v>634177</v>
      </c>
      <c r="D17" s="16">
        <v>313042</v>
      </c>
      <c r="E17" s="16"/>
      <c r="F17" s="16">
        <v>69906</v>
      </c>
      <c r="G17" s="16">
        <v>0</v>
      </c>
      <c r="H17" s="16">
        <v>35446.699999999997</v>
      </c>
      <c r="I17" s="16">
        <v>5180.53</v>
      </c>
      <c r="J17" s="16">
        <v>500</v>
      </c>
      <c r="K17" s="16">
        <v>1200</v>
      </c>
      <c r="L17" s="16"/>
      <c r="M17" s="5">
        <v>388000.00100000005</v>
      </c>
      <c r="N17" s="5">
        <v>1022177.001</v>
      </c>
      <c r="O17" s="5">
        <f t="shared" si="8"/>
        <v>636055.25199999998</v>
      </c>
      <c r="P17" s="10">
        <f t="shared" si="9"/>
        <v>314920.25199999998</v>
      </c>
      <c r="Q17" s="10"/>
      <c r="R17" s="10">
        <f>F17*$B$32</f>
        <v>69906</v>
      </c>
      <c r="S17" s="10">
        <f t="shared" si="2"/>
        <v>0</v>
      </c>
      <c r="T17" s="10">
        <f t="shared" si="3"/>
        <v>35446.699999999997</v>
      </c>
      <c r="U17" s="10">
        <f t="shared" si="10"/>
        <v>5180.53</v>
      </c>
      <c r="V17" s="10">
        <f t="shared" si="4"/>
        <v>500</v>
      </c>
      <c r="W17" s="10">
        <f t="shared" si="5"/>
        <v>1200</v>
      </c>
      <c r="X17" s="10">
        <f t="shared" si="6"/>
        <v>0</v>
      </c>
      <c r="Y17" s="34">
        <f t="shared" si="11"/>
        <v>788.23966732035683</v>
      </c>
      <c r="Z17" s="11">
        <f t="shared" si="12"/>
        <v>386909.9886673204</v>
      </c>
      <c r="AA17" s="31"/>
      <c r="AD17" s="30">
        <f t="shared" si="7"/>
        <v>635267.01233267959</v>
      </c>
    </row>
    <row r="18" spans="1:30" ht="15" customHeight="1" x14ac:dyDescent="0.25">
      <c r="A18" s="4" t="s">
        <v>13</v>
      </c>
      <c r="B18" s="5">
        <v>4159510</v>
      </c>
      <c r="C18" s="5">
        <v>35273066.2544</v>
      </c>
      <c r="D18" s="16">
        <v>9977791</v>
      </c>
      <c r="E18" s="16"/>
      <c r="F18" s="16"/>
      <c r="G18" s="16"/>
      <c r="H18" s="16"/>
      <c r="I18" s="16"/>
      <c r="J18" s="16"/>
      <c r="K18" s="16"/>
      <c r="L18" s="16"/>
      <c r="M18" s="5">
        <v>-31113556.2544</v>
      </c>
      <c r="N18" s="5">
        <v>4159510</v>
      </c>
      <c r="O18" s="5">
        <f t="shared" si="8"/>
        <v>35332933.000399999</v>
      </c>
      <c r="P18" s="10">
        <f t="shared" si="9"/>
        <v>10037657.745999999</v>
      </c>
      <c r="Q18" s="10"/>
      <c r="R18" s="10"/>
      <c r="S18" s="10">
        <f t="shared" si="2"/>
        <v>0</v>
      </c>
      <c r="T18" s="10">
        <f t="shared" si="3"/>
        <v>0</v>
      </c>
      <c r="U18" s="10">
        <f t="shared" si="10"/>
        <v>0</v>
      </c>
      <c r="V18" s="10">
        <f t="shared" si="4"/>
        <v>0</v>
      </c>
      <c r="W18" s="10">
        <f t="shared" si="5"/>
        <v>0</v>
      </c>
      <c r="X18" s="10">
        <f t="shared" si="6"/>
        <v>0</v>
      </c>
      <c r="Y18" s="34">
        <f t="shared" si="11"/>
        <v>95445.526149946527</v>
      </c>
      <c r="Z18" s="11">
        <f t="shared" si="12"/>
        <v>-31077977.474250052</v>
      </c>
      <c r="AA18" s="31"/>
      <c r="AD18" s="30">
        <f t="shared" si="7"/>
        <v>35237487.474250056</v>
      </c>
    </row>
    <row r="19" spans="1:30" ht="15" customHeight="1" x14ac:dyDescent="0.25">
      <c r="A19" s="4" t="s">
        <v>9</v>
      </c>
      <c r="B19" s="5">
        <v>1100000</v>
      </c>
      <c r="C19" s="5">
        <v>1011030.001</v>
      </c>
      <c r="D19" s="16">
        <v>0</v>
      </c>
      <c r="E19" s="16"/>
      <c r="F19" s="16"/>
      <c r="G19" s="16"/>
      <c r="H19" s="16"/>
      <c r="I19" s="16"/>
      <c r="J19" s="16"/>
      <c r="K19" s="16"/>
      <c r="L19" s="16"/>
      <c r="M19" s="5">
        <v>88969.998999999953</v>
      </c>
      <c r="N19" s="5">
        <v>1100000</v>
      </c>
      <c r="O19" s="5">
        <f t="shared" si="8"/>
        <v>1011030.001</v>
      </c>
      <c r="P19" s="10">
        <f t="shared" si="9"/>
        <v>0</v>
      </c>
      <c r="Q19" s="10"/>
      <c r="R19" s="10"/>
      <c r="S19" s="10">
        <f t="shared" si="2"/>
        <v>0</v>
      </c>
      <c r="T19" s="10">
        <f t="shared" si="3"/>
        <v>0</v>
      </c>
      <c r="U19" s="10">
        <f t="shared" si="10"/>
        <v>0</v>
      </c>
      <c r="V19" s="10">
        <f t="shared" si="4"/>
        <v>0</v>
      </c>
      <c r="W19" s="10">
        <f t="shared" si="5"/>
        <v>0</v>
      </c>
      <c r="X19" s="10">
        <f t="shared" si="6"/>
        <v>0</v>
      </c>
      <c r="Y19" s="34">
        <f t="shared" si="11"/>
        <v>3814.8740991478444</v>
      </c>
      <c r="Z19" s="11">
        <f t="shared" si="12"/>
        <v>92784.873099147793</v>
      </c>
      <c r="AA19" s="31"/>
      <c r="AD19" s="30">
        <f t="shared" si="7"/>
        <v>1007215.1269008522</v>
      </c>
    </row>
    <row r="20" spans="1:30" s="21" customFormat="1" ht="15" customHeight="1" x14ac:dyDescent="0.25">
      <c r="A20" s="20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</row>
    <row r="21" spans="1:30" ht="15" customHeight="1" x14ac:dyDescent="0.25">
      <c r="A21" s="2" t="s">
        <v>28</v>
      </c>
      <c r="B21" s="3"/>
      <c r="C21" s="3">
        <f>SUM(C22:C26)</f>
        <v>41682828</v>
      </c>
      <c r="D21" s="16"/>
      <c r="E21" s="16"/>
      <c r="F21" s="16"/>
      <c r="G21" s="16"/>
      <c r="H21" s="16"/>
      <c r="I21" s="16"/>
      <c r="J21" s="16"/>
      <c r="K21" s="16"/>
      <c r="L21" s="16"/>
      <c r="M21" s="3">
        <f>SUM(M22:M26)</f>
        <v>-41682828</v>
      </c>
      <c r="N21" s="3"/>
      <c r="O21" s="3">
        <f>SUM(O22:O26)</f>
        <v>41641145.171999991</v>
      </c>
      <c r="P21" s="10"/>
      <c r="Q21" s="10"/>
      <c r="R21" s="10"/>
      <c r="S21" s="10"/>
      <c r="T21" s="10"/>
      <c r="U21" s="10"/>
      <c r="V21" s="10"/>
      <c r="W21" s="10"/>
      <c r="X21" s="10"/>
      <c r="Y21" s="34"/>
      <c r="Z21" s="3">
        <f>SUM(Z22:Z26)</f>
        <v>-41641145.171999991</v>
      </c>
      <c r="AA21" s="3">
        <f>M21*0.999</f>
        <v>-41641145.171999998</v>
      </c>
      <c r="AB21" s="3">
        <f>AA21-Z21</f>
        <v>0</v>
      </c>
    </row>
    <row r="22" spans="1:30" ht="15" customHeight="1" x14ac:dyDescent="0.25">
      <c r="A22" s="4" t="s">
        <v>31</v>
      </c>
      <c r="B22" s="5"/>
      <c r="C22" s="5">
        <v>13053411.960000001</v>
      </c>
      <c r="D22" s="16"/>
      <c r="E22" s="16"/>
      <c r="F22" s="16"/>
      <c r="G22" s="16"/>
      <c r="H22" s="16"/>
      <c r="I22" s="16"/>
      <c r="J22" s="16"/>
      <c r="K22" s="16"/>
      <c r="L22" s="16"/>
      <c r="M22" s="5">
        <f>B22-C22</f>
        <v>-13053411.960000001</v>
      </c>
      <c r="N22" s="5"/>
      <c r="O22" s="5">
        <f>C22*$B$33</f>
        <v>13040358.548040001</v>
      </c>
      <c r="P22" s="10"/>
      <c r="Q22" s="10"/>
      <c r="R22" s="10"/>
      <c r="S22" s="10"/>
      <c r="T22" s="10"/>
      <c r="U22" s="10"/>
      <c r="V22" s="10"/>
      <c r="W22" s="10"/>
      <c r="X22" s="10"/>
      <c r="Y22" s="34"/>
      <c r="Z22" s="11">
        <f>N22-O22</f>
        <v>-13040358.548040001</v>
      </c>
      <c r="AA22" s="29"/>
      <c r="AB22" s="30"/>
    </row>
    <row r="23" spans="1:30" ht="15" customHeight="1" x14ac:dyDescent="0.25">
      <c r="A23" s="4" t="s">
        <v>32</v>
      </c>
      <c r="B23" s="5"/>
      <c r="C23" s="5">
        <v>26712495.960000001</v>
      </c>
      <c r="D23" s="16"/>
      <c r="E23" s="16"/>
      <c r="F23" s="16"/>
      <c r="G23" s="16"/>
      <c r="H23" s="16"/>
      <c r="I23" s="16"/>
      <c r="J23" s="16"/>
      <c r="K23" s="16"/>
      <c r="L23" s="16"/>
      <c r="M23" s="5">
        <f t="shared" ref="M23:M26" si="13">B23-C23</f>
        <v>-26712495.960000001</v>
      </c>
      <c r="N23" s="5"/>
      <c r="O23" s="5">
        <f t="shared" ref="O23:O26" si="14">C23*$B$33</f>
        <v>26685783.46404</v>
      </c>
      <c r="P23" s="10"/>
      <c r="Q23" s="10"/>
      <c r="R23" s="10"/>
      <c r="S23" s="10"/>
      <c r="T23" s="10"/>
      <c r="U23" s="10"/>
      <c r="V23" s="10"/>
      <c r="W23" s="10"/>
      <c r="X23" s="10"/>
      <c r="Y23" s="34"/>
      <c r="Z23" s="11">
        <f>N23-O23</f>
        <v>-26685783.46404</v>
      </c>
      <c r="AA23" s="31"/>
      <c r="AB23" s="17"/>
    </row>
    <row r="24" spans="1:30" ht="15" customHeight="1" x14ac:dyDescent="0.25">
      <c r="A24" s="4" t="s">
        <v>33</v>
      </c>
      <c r="B24" s="5"/>
      <c r="C24" s="5">
        <v>56000.04</v>
      </c>
      <c r="D24" s="16"/>
      <c r="E24" s="16"/>
      <c r="F24" s="16"/>
      <c r="G24" s="16"/>
      <c r="H24" s="16"/>
      <c r="I24" s="16"/>
      <c r="J24" s="16"/>
      <c r="K24" s="16"/>
      <c r="L24" s="16"/>
      <c r="M24" s="5">
        <f t="shared" si="13"/>
        <v>-56000.04</v>
      </c>
      <c r="N24" s="5"/>
      <c r="O24" s="5">
        <f t="shared" si="14"/>
        <v>55944.039960000002</v>
      </c>
      <c r="P24" s="10"/>
      <c r="Q24" s="10"/>
      <c r="R24" s="10"/>
      <c r="S24" s="10"/>
      <c r="T24" s="10"/>
      <c r="U24" s="10"/>
      <c r="V24" s="10"/>
      <c r="W24" s="10"/>
      <c r="X24" s="10"/>
      <c r="Y24" s="34"/>
      <c r="Z24" s="11">
        <f>N24-O24</f>
        <v>-55944.039960000002</v>
      </c>
      <c r="AA24" s="31"/>
      <c r="AB24" s="17"/>
    </row>
    <row r="25" spans="1:30" ht="15" customHeight="1" x14ac:dyDescent="0.25">
      <c r="A25" s="4" t="s">
        <v>34</v>
      </c>
      <c r="B25" s="5"/>
      <c r="C25" s="5">
        <v>1615920</v>
      </c>
      <c r="D25" s="16"/>
      <c r="E25" s="16"/>
      <c r="F25" s="16"/>
      <c r="G25" s="16"/>
      <c r="H25" s="16"/>
      <c r="I25" s="16"/>
      <c r="J25" s="16"/>
      <c r="K25" s="16"/>
      <c r="L25" s="16"/>
      <c r="M25" s="5">
        <f t="shared" si="13"/>
        <v>-1615920</v>
      </c>
      <c r="N25" s="5"/>
      <c r="O25" s="5">
        <f t="shared" si="14"/>
        <v>1614304.08</v>
      </c>
      <c r="P25" s="10"/>
      <c r="Q25" s="10"/>
      <c r="R25" s="10"/>
      <c r="S25" s="10"/>
      <c r="T25" s="10"/>
      <c r="U25" s="10"/>
      <c r="V25" s="10"/>
      <c r="W25" s="10"/>
      <c r="X25" s="10"/>
      <c r="Y25" s="34"/>
      <c r="Z25" s="11">
        <f>N25-O25</f>
        <v>-1614304.08</v>
      </c>
      <c r="AA25" s="31"/>
      <c r="AB25" s="17"/>
    </row>
    <row r="26" spans="1:30" ht="15" customHeight="1" x14ac:dyDescent="0.25">
      <c r="A26" s="4" t="s">
        <v>11</v>
      </c>
      <c r="B26" s="5"/>
      <c r="C26" s="5">
        <v>245000.04</v>
      </c>
      <c r="D26" s="16"/>
      <c r="E26" s="16"/>
      <c r="F26" s="16"/>
      <c r="G26" s="16"/>
      <c r="H26" s="16"/>
      <c r="I26" s="16"/>
      <c r="J26" s="16"/>
      <c r="K26" s="16"/>
      <c r="L26" s="16"/>
      <c r="M26" s="5">
        <f t="shared" si="13"/>
        <v>-245000.04</v>
      </c>
      <c r="N26" s="5"/>
      <c r="O26" s="5">
        <f t="shared" si="14"/>
        <v>244755.03995999999</v>
      </c>
      <c r="P26" s="10"/>
      <c r="Q26" s="10"/>
      <c r="R26" s="10"/>
      <c r="S26" s="10"/>
      <c r="T26" s="10"/>
      <c r="U26" s="10"/>
      <c r="V26" s="10"/>
      <c r="W26" s="10"/>
      <c r="X26" s="10"/>
      <c r="Y26" s="34"/>
      <c r="Z26" s="11">
        <f>N26-O26</f>
        <v>-244755.03995999999</v>
      </c>
      <c r="AA26" s="31"/>
      <c r="AB26" s="17"/>
    </row>
    <row r="27" spans="1:30" ht="15" x14ac:dyDescent="0.25">
      <c r="A27" s="22"/>
      <c r="B27" s="22"/>
      <c r="C27" s="22"/>
      <c r="D27" s="6"/>
      <c r="E27" s="6"/>
      <c r="F27" s="6"/>
      <c r="G27" s="6"/>
      <c r="H27" s="6"/>
      <c r="I27" s="6"/>
      <c r="J27" s="6"/>
      <c r="K27" s="6"/>
      <c r="L27" s="6"/>
      <c r="M27" s="6"/>
    </row>
    <row r="28" spans="1:30" s="28" customFormat="1" ht="15" customHeight="1" x14ac:dyDescent="0.25">
      <c r="A28" s="24" t="s">
        <v>36</v>
      </c>
      <c r="B28" s="25">
        <f t="shared" ref="B28:AA28" si="15">B3+B21</f>
        <v>63644907.045000799</v>
      </c>
      <c r="C28" s="25">
        <f t="shared" si="15"/>
        <v>199744906.10893151</v>
      </c>
      <c r="D28" s="26">
        <f t="shared" si="15"/>
        <v>48857083.240000002</v>
      </c>
      <c r="E28" s="26">
        <f t="shared" si="15"/>
        <v>4581073.96</v>
      </c>
      <c r="F28" s="26">
        <f t="shared" si="15"/>
        <v>7629718</v>
      </c>
      <c r="G28" s="26"/>
      <c r="H28" s="26"/>
      <c r="I28" s="26"/>
      <c r="J28" s="26"/>
      <c r="K28" s="26">
        <f t="shared" si="15"/>
        <v>60000</v>
      </c>
      <c r="L28" s="26">
        <f t="shared" si="15"/>
        <v>0</v>
      </c>
      <c r="M28" s="25">
        <f t="shared" si="15"/>
        <v>-136099999.06393069</v>
      </c>
      <c r="N28" s="25">
        <f t="shared" si="15"/>
        <v>63644907.045000799</v>
      </c>
      <c r="O28" s="25">
        <f t="shared" si="15"/>
        <v>199950555.04077148</v>
      </c>
      <c r="P28" s="27">
        <f t="shared" si="15"/>
        <v>49150225.739439994</v>
      </c>
      <c r="Q28" s="27">
        <f t="shared" si="15"/>
        <v>4535263.2204</v>
      </c>
      <c r="R28" s="27">
        <f t="shared" si="15"/>
        <v>7629718</v>
      </c>
      <c r="S28" s="27"/>
      <c r="T28" s="27"/>
      <c r="U28" s="27"/>
      <c r="V28" s="27"/>
      <c r="W28" s="27">
        <f t="shared" si="15"/>
        <v>60000</v>
      </c>
      <c r="X28" s="27">
        <f t="shared" si="15"/>
        <v>0</v>
      </c>
      <c r="Y28" s="34"/>
      <c r="Z28" s="25">
        <f t="shared" si="15"/>
        <v>-135949999.99577069</v>
      </c>
      <c r="AA28" s="25">
        <f t="shared" si="15"/>
        <v>-135950000</v>
      </c>
      <c r="AB28" s="25">
        <f>AB3+AB21</f>
        <v>-4.2293071746826172E-3</v>
      </c>
    </row>
    <row r="29" spans="1:30" ht="15" x14ac:dyDescent="0.25">
      <c r="A29" s="22"/>
      <c r="B29" s="22"/>
      <c r="C29" s="22"/>
      <c r="D29" s="6"/>
      <c r="E29" s="6"/>
      <c r="F29" s="6"/>
      <c r="G29" s="6"/>
      <c r="H29" s="6"/>
      <c r="I29" s="6"/>
      <c r="J29" s="6"/>
      <c r="K29" s="6"/>
      <c r="L29" s="6"/>
      <c r="M29" s="6"/>
    </row>
    <row r="30" spans="1:30" ht="15.75" x14ac:dyDescent="0.25">
      <c r="A30" s="20" t="s">
        <v>24</v>
      </c>
      <c r="B30" s="23">
        <v>1.006</v>
      </c>
      <c r="C30" s="32">
        <v>6.0000000000000001E-3</v>
      </c>
      <c r="AA30" s="7"/>
    </row>
    <row r="31" spans="1:30" ht="15.75" x14ac:dyDescent="0.25">
      <c r="A31" s="20" t="s">
        <v>25</v>
      </c>
      <c r="B31" s="23">
        <v>0.99</v>
      </c>
      <c r="C31" s="32">
        <v>-0.01</v>
      </c>
    </row>
    <row r="32" spans="1:30" ht="15.75" x14ac:dyDescent="0.25">
      <c r="A32" s="20" t="s">
        <v>27</v>
      </c>
      <c r="B32" s="23">
        <v>1</v>
      </c>
      <c r="C32" s="32">
        <v>0</v>
      </c>
    </row>
    <row r="33" spans="1:27" ht="15.75" x14ac:dyDescent="0.25">
      <c r="A33" s="20" t="s">
        <v>35</v>
      </c>
      <c r="B33" s="23">
        <v>0.999</v>
      </c>
      <c r="C33" s="32">
        <v>-1E-3</v>
      </c>
      <c r="W33" s="1" t="s">
        <v>52</v>
      </c>
      <c r="X33" s="1">
        <v>355648</v>
      </c>
      <c r="Z33" s="35" t="s">
        <v>51</v>
      </c>
      <c r="AA33" s="36">
        <v>-94322753.892866775</v>
      </c>
    </row>
    <row r="34" spans="1:27" ht="15.75" x14ac:dyDescent="0.25">
      <c r="A34" s="20" t="s">
        <v>42</v>
      </c>
      <c r="B34" s="23">
        <v>1</v>
      </c>
      <c r="C34" s="32">
        <v>0</v>
      </c>
      <c r="Z34" s="37" t="s">
        <v>50</v>
      </c>
      <c r="AA34" s="38">
        <f>-135950000+41641145</f>
        <v>-94308855</v>
      </c>
    </row>
    <row r="35" spans="1:27" ht="15.75" x14ac:dyDescent="0.25">
      <c r="A35" s="20" t="s">
        <v>43</v>
      </c>
      <c r="B35" s="23">
        <v>1</v>
      </c>
      <c r="C35" s="32">
        <v>0</v>
      </c>
      <c r="Z35" s="39" t="s">
        <v>30</v>
      </c>
      <c r="AA35" s="40">
        <f>AA33-AA34</f>
        <v>-13898.892866775393</v>
      </c>
    </row>
    <row r="36" spans="1:27" ht="15.75" x14ac:dyDescent="0.25">
      <c r="A36" s="20" t="s">
        <v>44</v>
      </c>
      <c r="B36" s="23">
        <v>1</v>
      </c>
      <c r="C36" s="32">
        <v>0</v>
      </c>
    </row>
    <row r="37" spans="1:27" ht="15.75" x14ac:dyDescent="0.25">
      <c r="A37" s="20" t="s">
        <v>45</v>
      </c>
      <c r="B37" s="23">
        <v>1</v>
      </c>
      <c r="C37" s="32">
        <v>0</v>
      </c>
    </row>
    <row r="38" spans="1:27" ht="15.75" x14ac:dyDescent="0.25">
      <c r="A38" s="20" t="s">
        <v>46</v>
      </c>
      <c r="B38" s="23">
        <v>1</v>
      </c>
      <c r="C38" s="32">
        <v>0</v>
      </c>
    </row>
    <row r="39" spans="1:27" ht="15.75" x14ac:dyDescent="0.25">
      <c r="A39" s="20" t="s">
        <v>49</v>
      </c>
      <c r="B39" s="23">
        <v>1</v>
      </c>
      <c r="C39" s="32">
        <v>0</v>
      </c>
    </row>
  </sheetData>
  <scenarios current="0" show="0">
    <scenario name="Muu vähennys" locked="1" count="16" user="Lounaja Sanna" comment="Luonut Lounaja Sanna  4.5.2015">
      <inputCells r="Y4" val="42147,750098762"/>
      <inputCells r="Y5" val="34092,7654645206"/>
      <inputCells r="Y6" val="27688,6263704213"/>
      <inputCells r="Y7" val="52131,7584869518"/>
      <inputCells r="Y8" val="243,870739086993"/>
      <inputCells r="Y9" val="7738,80172134881"/>
      <inputCells r="Y10" val="57690,5170896787"/>
      <inputCells r="Y11" val="160,177217760314"/>
      <inputCells r="Y12" val="11062,0535630947"/>
      <inputCells r="Y13" val="7755,18913865987"/>
      <inputCells r="Y14" val="219,998703582688"/>
      <inputCells r="Y15" val="4584,92937169663"/>
      <inputCells r="Y16" val="93,8509951297614"/>
      <inputCells r="Y17" val="757,434495913934"/>
      <inputCells r="Y18" val="91715,4223313697"/>
      <inputCells r="Y19" val="3665,78511594851"/>
    </scenario>
  </scenarios>
  <mergeCells count="2">
    <mergeCell ref="B1:M1"/>
    <mergeCell ref="N1:Z1"/>
  </mergeCells>
  <pageMargins left="0.70866141732283472" right="0.51181102362204722" top="0.55118110236220474" bottom="0.35433070866141736" header="0.31496062992125984" footer="0.31496062992125984"/>
  <pageSetup paperSize="9" scale="95" fitToWidth="0" fitToHeight="0" orientation="portrait" r:id="rId1"/>
  <rowBreaks count="1" manualBreakCount="1">
    <brk id="10" max="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ul2"/>
  <dimension ref="A1:AD39"/>
  <sheetViews>
    <sheetView zoomScaleNormal="100" workbookViewId="0">
      <pane ySplit="2" topLeftCell="A3" activePane="bottomLeft" state="frozen"/>
      <selection pane="bottomLeft" activeCell="AD5" sqref="AD5"/>
    </sheetView>
  </sheetViews>
  <sheetFormatPr defaultRowHeight="14.25" outlineLevelCol="1" x14ac:dyDescent="0.2"/>
  <cols>
    <col min="1" max="1" width="38.625" style="1" bestFit="1" customWidth="1"/>
    <col min="2" max="3" width="13.375" style="1" customWidth="1"/>
    <col min="4" max="12" width="13.375" style="1" hidden="1" customWidth="1" outlineLevel="1"/>
    <col min="13" max="13" width="13.375" style="1" customWidth="1" collapsed="1"/>
    <col min="14" max="15" width="13.375" style="1" customWidth="1"/>
    <col min="16" max="24" width="13.375" style="1" hidden="1" customWidth="1" outlineLevel="1"/>
    <col min="25" max="25" width="13.375" style="1" customWidth="1" collapsed="1"/>
    <col min="26" max="28" width="13.375" style="1" customWidth="1"/>
    <col min="29" max="29" width="10.75" style="1" bestFit="1" customWidth="1"/>
    <col min="30" max="16384" width="9" style="1"/>
  </cols>
  <sheetData>
    <row r="1" spans="1:30" ht="31.5" customHeight="1" x14ac:dyDescent="0.25">
      <c r="A1" s="13"/>
      <c r="B1" s="76" t="s">
        <v>19</v>
      </c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7" t="s">
        <v>21</v>
      </c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19">
        <v>-135950</v>
      </c>
      <c r="AB1" s="18"/>
    </row>
    <row r="2" spans="1:30" ht="17.25" customHeight="1" x14ac:dyDescent="0.3">
      <c r="A2" s="14"/>
      <c r="B2" s="15" t="s">
        <v>1</v>
      </c>
      <c r="C2" s="15" t="s">
        <v>2</v>
      </c>
      <c r="D2" s="12" t="s">
        <v>22</v>
      </c>
      <c r="E2" s="12" t="s">
        <v>23</v>
      </c>
      <c r="F2" s="12" t="s">
        <v>26</v>
      </c>
      <c r="G2" s="12" t="s">
        <v>37</v>
      </c>
      <c r="H2" s="12" t="s">
        <v>38</v>
      </c>
      <c r="I2" s="12" t="s">
        <v>39</v>
      </c>
      <c r="J2" s="12" t="s">
        <v>40</v>
      </c>
      <c r="K2" s="12" t="s">
        <v>41</v>
      </c>
      <c r="L2" s="12" t="s">
        <v>49</v>
      </c>
      <c r="M2" s="15" t="s">
        <v>0</v>
      </c>
      <c r="N2" s="9" t="s">
        <v>1</v>
      </c>
      <c r="O2" s="9" t="s">
        <v>2</v>
      </c>
      <c r="P2" s="8" t="s">
        <v>47</v>
      </c>
      <c r="Q2" s="8" t="s">
        <v>23</v>
      </c>
      <c r="R2" s="8" t="s">
        <v>26</v>
      </c>
      <c r="S2" s="8" t="s">
        <v>37</v>
      </c>
      <c r="T2" s="8" t="s">
        <v>38</v>
      </c>
      <c r="U2" s="8" t="s">
        <v>39</v>
      </c>
      <c r="V2" s="8" t="s">
        <v>40</v>
      </c>
      <c r="W2" s="8" t="s">
        <v>41</v>
      </c>
      <c r="X2" s="8" t="s">
        <v>49</v>
      </c>
      <c r="Y2" s="33" t="s">
        <v>48</v>
      </c>
      <c r="Z2" s="9" t="s">
        <v>0</v>
      </c>
      <c r="AA2" s="18" t="s">
        <v>29</v>
      </c>
      <c r="AB2" s="18" t="s">
        <v>30</v>
      </c>
    </row>
    <row r="3" spans="1:30" ht="15" customHeight="1" x14ac:dyDescent="0.25">
      <c r="A3" s="2" t="s">
        <v>20</v>
      </c>
      <c r="B3" s="3">
        <v>63644907.045000799</v>
      </c>
      <c r="C3" s="3">
        <v>158062078.10893151</v>
      </c>
      <c r="D3" s="16">
        <f>SUM(D4:D19)</f>
        <v>48857083.240000002</v>
      </c>
      <c r="E3" s="16">
        <f t="shared" ref="E3:L3" si="0">SUM(E4:E19)</f>
        <v>4581073.96</v>
      </c>
      <c r="F3" s="16">
        <f t="shared" si="0"/>
        <v>7629718</v>
      </c>
      <c r="G3" s="16">
        <f t="shared" si="0"/>
        <v>382856</v>
      </c>
      <c r="H3" s="16">
        <f t="shared" si="0"/>
        <v>1880699.1899999997</v>
      </c>
      <c r="I3" s="16">
        <f t="shared" si="0"/>
        <v>155689.76999999999</v>
      </c>
      <c r="J3" s="16">
        <f t="shared" si="0"/>
        <v>260000</v>
      </c>
      <c r="K3" s="16">
        <f t="shared" si="0"/>
        <v>60000</v>
      </c>
      <c r="L3" s="16">
        <f t="shared" si="0"/>
        <v>0</v>
      </c>
      <c r="M3" s="3">
        <v>-94417171.063930705</v>
      </c>
      <c r="N3" s="3">
        <v>63644907.045000799</v>
      </c>
      <c r="O3" s="3">
        <f>SUM(O4:O19)</f>
        <v>157673354.61677149</v>
      </c>
      <c r="P3" s="10">
        <f>SUM(P4:P19)</f>
        <v>49150225.739439994</v>
      </c>
      <c r="Q3" s="10">
        <f t="shared" ref="Q3:W3" si="1">SUM(Q4:Q19)</f>
        <v>4535263.2204</v>
      </c>
      <c r="R3" s="10">
        <f t="shared" si="1"/>
        <v>7629718</v>
      </c>
      <c r="S3" s="10">
        <f t="shared" si="1"/>
        <v>382856</v>
      </c>
      <c r="T3" s="10">
        <f t="shared" si="1"/>
        <v>1880699.1899999997</v>
      </c>
      <c r="U3" s="10">
        <f t="shared" si="1"/>
        <v>155689.76999999999</v>
      </c>
      <c r="V3" s="10">
        <f t="shared" si="1"/>
        <v>260000</v>
      </c>
      <c r="W3" s="10">
        <f t="shared" si="1"/>
        <v>60000</v>
      </c>
      <c r="X3" s="10">
        <f>SUM(X4:X19)</f>
        <v>0</v>
      </c>
      <c r="Y3" s="34">
        <f>SUM(Y4:Y19)</f>
        <v>741769.99726811913</v>
      </c>
      <c r="Z3" s="3">
        <f>SUM(Z4:Z19)</f>
        <v>-94308854.575502574</v>
      </c>
      <c r="AA3" s="3">
        <f>-135950000-AA21</f>
        <v>-94308854.828000009</v>
      </c>
      <c r="AB3" s="3">
        <f>AA3-Z3</f>
        <v>-0.25249743461608887</v>
      </c>
    </row>
    <row r="4" spans="1:30" ht="15" customHeight="1" x14ac:dyDescent="0.25">
      <c r="A4" s="4" t="s">
        <v>10</v>
      </c>
      <c r="B4" s="5">
        <v>6391000.0010000002</v>
      </c>
      <c r="C4" s="5">
        <v>30334170.931000002</v>
      </c>
      <c r="D4" s="16">
        <v>10831456</v>
      </c>
      <c r="E4" s="16"/>
      <c r="F4" s="16">
        <v>6420713</v>
      </c>
      <c r="G4" s="16">
        <v>210840</v>
      </c>
      <c r="H4" s="16">
        <v>991464.55</v>
      </c>
      <c r="I4" s="16">
        <v>86273.56</v>
      </c>
      <c r="J4" s="16">
        <v>148000</v>
      </c>
      <c r="K4" s="16">
        <v>21000</v>
      </c>
      <c r="L4" s="16"/>
      <c r="M4" s="5">
        <v>-23943170.93</v>
      </c>
      <c r="N4" s="5">
        <v>6391000.0010000002</v>
      </c>
      <c r="O4" s="5">
        <f>C4-D4-E4-F4-G4-H4-I4-J4-K4-L4+P4+Q4+R4+S4+T4+U4+V4+W4+X4</f>
        <v>30399159.666999999</v>
      </c>
      <c r="P4" s="10">
        <f>D4*$B$30</f>
        <v>10896444.736</v>
      </c>
      <c r="Q4" s="10"/>
      <c r="R4" s="10">
        <f>F4*$B$32</f>
        <v>6420713</v>
      </c>
      <c r="S4" s="10">
        <f t="shared" ref="S4:S19" si="2">G4*$B$34</f>
        <v>210840</v>
      </c>
      <c r="T4" s="10">
        <f t="shared" ref="T4:T19" si="3">H4*$B$35</f>
        <v>991464.55</v>
      </c>
      <c r="U4" s="10">
        <f>I4*$B$36</f>
        <v>86273.56</v>
      </c>
      <c r="V4" s="10">
        <f t="shared" ref="V4:V19" si="4">J4*$B$37</f>
        <v>148000</v>
      </c>
      <c r="W4" s="10">
        <f t="shared" ref="W4:W19" si="5">K4*$B$38</f>
        <v>21000</v>
      </c>
      <c r="X4" s="10">
        <f t="shared" ref="X4:X19" si="6">L4*$B$39</f>
        <v>0</v>
      </c>
      <c r="Y4" s="34">
        <f>$X$33*(O4-P4-Q4-R4-S4-T4-U4-V4-W4-X4)/($O$3-$P$3-$Q$3-$R$3-$S$3-$T$3-$U$3-$V$3-$W$3-$X$3)</f>
        <v>100835.17397502357</v>
      </c>
      <c r="Z4" s="11">
        <f>N4-O4+Y4</f>
        <v>-23907324.492024977</v>
      </c>
      <c r="AA4" s="29"/>
      <c r="AC4" s="7"/>
      <c r="AD4" s="30">
        <f>O4-Y4</f>
        <v>30298324.493024975</v>
      </c>
    </row>
    <row r="5" spans="1:30" ht="15" customHeight="1" x14ac:dyDescent="0.25">
      <c r="A5" s="4" t="s">
        <v>14</v>
      </c>
      <c r="B5" s="5">
        <v>7069626.0109999999</v>
      </c>
      <c r="C5" s="5">
        <v>20478880.090814002</v>
      </c>
      <c r="D5" s="16">
        <v>11062605.24</v>
      </c>
      <c r="E5" s="16"/>
      <c r="F5" s="16"/>
      <c r="G5" s="16">
        <v>0</v>
      </c>
      <c r="H5" s="16">
        <v>11000</v>
      </c>
      <c r="I5" s="16">
        <v>830</v>
      </c>
      <c r="J5" s="16">
        <v>1000</v>
      </c>
      <c r="K5" s="16">
        <v>600</v>
      </c>
      <c r="L5" s="16"/>
      <c r="M5" s="5">
        <v>-13409254.079814002</v>
      </c>
      <c r="N5" s="5">
        <v>7069626.0109999999</v>
      </c>
      <c r="O5" s="5">
        <f t="shared" ref="O5:O19" si="7">C5-D5-E5-F5-G5-H5-I5-J5-K5-L5+P5+Q5+R5+S5+T5+U5+V5+W5+X5</f>
        <v>20545255.722254001</v>
      </c>
      <c r="P5" s="10">
        <f t="shared" ref="P5:P19" si="8">D5*$B$30</f>
        <v>11128980.871440001</v>
      </c>
      <c r="Q5" s="10"/>
      <c r="R5" s="10"/>
      <c r="S5" s="10">
        <f t="shared" si="2"/>
        <v>0</v>
      </c>
      <c r="T5" s="10">
        <f t="shared" si="3"/>
        <v>11000</v>
      </c>
      <c r="U5" s="10">
        <f t="shared" ref="U5:U19" si="9">I5*$B$36</f>
        <v>830</v>
      </c>
      <c r="V5" s="10">
        <f t="shared" si="4"/>
        <v>1000</v>
      </c>
      <c r="W5" s="10">
        <f t="shared" si="5"/>
        <v>600</v>
      </c>
      <c r="X5" s="10">
        <f t="shared" si="6"/>
        <v>0</v>
      </c>
      <c r="Y5" s="34">
        <f t="shared" ref="Y5:Y18" si="10">$X$33*(O5-P5-Q5-R5-S5-T5-U5-V5-W5-X5)/($O$3-$P$3-$Q$3-$R$3-$S$3-$T$3-$U$3-$V$3-$W$3-$X$3)</f>
        <v>81564.25737670841</v>
      </c>
      <c r="Z5" s="11">
        <f t="shared" ref="Z5:Z19" si="11">N5-O5+Y5</f>
        <v>-13394065.453877293</v>
      </c>
      <c r="AA5" s="31"/>
      <c r="AC5" s="7"/>
      <c r="AD5" s="30">
        <f t="shared" ref="AD5:AD19" si="12">O5-Y5</f>
        <v>20463691.464877293</v>
      </c>
    </row>
    <row r="6" spans="1:30" ht="15" customHeight="1" x14ac:dyDescent="0.25">
      <c r="A6" s="4" t="s">
        <v>8</v>
      </c>
      <c r="B6" s="5">
        <v>5720000.0010000002</v>
      </c>
      <c r="C6" s="5">
        <v>7936007.9924999997</v>
      </c>
      <c r="D6" s="16">
        <v>299436</v>
      </c>
      <c r="E6" s="16"/>
      <c r="F6" s="16"/>
      <c r="G6" s="16"/>
      <c r="H6" s="16"/>
      <c r="I6" s="16"/>
      <c r="J6" s="16"/>
      <c r="K6" s="16"/>
      <c r="L6" s="16"/>
      <c r="M6" s="5">
        <v>-2216007.9914999995</v>
      </c>
      <c r="N6" s="5">
        <v>5720000.0010000002</v>
      </c>
      <c r="O6" s="5">
        <f t="shared" si="7"/>
        <v>7937804.6085000001</v>
      </c>
      <c r="P6" s="10">
        <f t="shared" si="8"/>
        <v>301232.61599999998</v>
      </c>
      <c r="Q6" s="10"/>
      <c r="R6" s="10"/>
      <c r="S6" s="10">
        <f t="shared" si="2"/>
        <v>0</v>
      </c>
      <c r="T6" s="10">
        <f t="shared" si="3"/>
        <v>0</v>
      </c>
      <c r="U6" s="10">
        <f t="shared" si="9"/>
        <v>0</v>
      </c>
      <c r="V6" s="10">
        <f t="shared" si="4"/>
        <v>0</v>
      </c>
      <c r="W6" s="10">
        <f t="shared" si="5"/>
        <v>0</v>
      </c>
      <c r="X6" s="10">
        <f t="shared" si="6"/>
        <v>0</v>
      </c>
      <c r="Y6" s="34">
        <f t="shared" si="10"/>
        <v>66242.858768228136</v>
      </c>
      <c r="Z6" s="11">
        <f t="shared" si="11"/>
        <v>-2151561.7487317719</v>
      </c>
      <c r="AA6" s="31"/>
      <c r="AC6" s="7"/>
      <c r="AD6" s="30">
        <f t="shared" si="12"/>
        <v>7871561.7497317716</v>
      </c>
    </row>
    <row r="7" spans="1:30" ht="15" customHeight="1" x14ac:dyDescent="0.25">
      <c r="A7" s="4" t="s">
        <v>3</v>
      </c>
      <c r="B7" s="5">
        <v>270450</v>
      </c>
      <c r="C7" s="5">
        <v>19079105.905099999</v>
      </c>
      <c r="D7" s="16">
        <v>120001</v>
      </c>
      <c r="E7" s="16">
        <v>4581073.96</v>
      </c>
      <c r="F7" s="16"/>
      <c r="G7" s="16"/>
      <c r="H7" s="16"/>
      <c r="I7" s="16"/>
      <c r="J7" s="16"/>
      <c r="K7" s="16"/>
      <c r="L7" s="16"/>
      <c r="M7" s="5">
        <v>-18808655.905099999</v>
      </c>
      <c r="N7" s="5">
        <v>270450</v>
      </c>
      <c r="O7" s="5">
        <f>C7-D7-E7-F7-G7-H7-I7-J7-K7-L7+P7+Q7+R7+S7+T7+U7+V7+W7+X7</f>
        <v>19034015.171499997</v>
      </c>
      <c r="P7" s="10">
        <f t="shared" si="8"/>
        <v>120721.00599999999</v>
      </c>
      <c r="Q7" s="10">
        <f>E7*B31</f>
        <v>4535263.2204</v>
      </c>
      <c r="R7" s="10"/>
      <c r="S7" s="10">
        <f t="shared" si="2"/>
        <v>0</v>
      </c>
      <c r="T7" s="10">
        <f t="shared" si="3"/>
        <v>0</v>
      </c>
      <c r="U7" s="10">
        <f t="shared" si="9"/>
        <v>0</v>
      </c>
      <c r="V7" s="10">
        <f t="shared" si="4"/>
        <v>0</v>
      </c>
      <c r="W7" s="10">
        <f t="shared" si="5"/>
        <v>0</v>
      </c>
      <c r="X7" s="10">
        <f t="shared" si="6"/>
        <v>0</v>
      </c>
      <c r="Y7" s="34">
        <f t="shared" si="10"/>
        <v>124721.12803976459</v>
      </c>
      <c r="Z7" s="11">
        <f t="shared" si="11"/>
        <v>-18638844.043460231</v>
      </c>
      <c r="AA7" s="31"/>
      <c r="AC7" s="7"/>
      <c r="AD7" s="30">
        <f t="shared" si="12"/>
        <v>18909294.043460231</v>
      </c>
    </row>
    <row r="8" spans="1:30" ht="15" customHeight="1" x14ac:dyDescent="0.25">
      <c r="A8" s="4" t="s">
        <v>4</v>
      </c>
      <c r="B8" s="5">
        <v>290000</v>
      </c>
      <c r="C8" s="5">
        <v>557994</v>
      </c>
      <c r="D8" s="16">
        <v>439995</v>
      </c>
      <c r="E8" s="16"/>
      <c r="F8" s="16">
        <v>38753</v>
      </c>
      <c r="G8" s="16">
        <v>259</v>
      </c>
      <c r="H8" s="16">
        <v>9303.44</v>
      </c>
      <c r="I8" s="16">
        <v>1423.58</v>
      </c>
      <c r="J8" s="16">
        <v>1000</v>
      </c>
      <c r="K8" s="16"/>
      <c r="L8" s="16"/>
      <c r="M8" s="5">
        <v>-267994</v>
      </c>
      <c r="N8" s="5">
        <v>290000</v>
      </c>
      <c r="O8" s="5">
        <f t="shared" si="7"/>
        <v>560633.96999999986</v>
      </c>
      <c r="P8" s="10">
        <f t="shared" si="8"/>
        <v>442634.97000000003</v>
      </c>
      <c r="Q8" s="10"/>
      <c r="R8" s="10">
        <f>F8*$B$32</f>
        <v>38753</v>
      </c>
      <c r="S8" s="10">
        <f t="shared" si="2"/>
        <v>259</v>
      </c>
      <c r="T8" s="10">
        <f t="shared" si="3"/>
        <v>9303.44</v>
      </c>
      <c r="U8" s="10">
        <f t="shared" si="9"/>
        <v>1423.58</v>
      </c>
      <c r="V8" s="10">
        <f t="shared" si="4"/>
        <v>1000</v>
      </c>
      <c r="W8" s="10">
        <f t="shared" si="5"/>
        <v>0</v>
      </c>
      <c r="X8" s="10">
        <f t="shared" si="6"/>
        <v>0</v>
      </c>
      <c r="Y8" s="34">
        <f t="shared" si="10"/>
        <v>583.44154422555675</v>
      </c>
      <c r="Z8" s="11">
        <f t="shared" si="11"/>
        <v>-270050.5284557743</v>
      </c>
      <c r="AA8" s="31"/>
      <c r="AD8" s="30">
        <f t="shared" si="12"/>
        <v>560050.5284557743</v>
      </c>
    </row>
    <row r="9" spans="1:30" ht="15" customHeight="1" x14ac:dyDescent="0.25">
      <c r="A9" s="4" t="s">
        <v>5</v>
      </c>
      <c r="B9" s="5">
        <v>5955272.0000007991</v>
      </c>
      <c r="C9" s="5">
        <v>5793858.9651001003</v>
      </c>
      <c r="D9" s="16">
        <v>3327097</v>
      </c>
      <c r="E9" s="16"/>
      <c r="F9" s="16"/>
      <c r="G9" s="16">
        <v>48634</v>
      </c>
      <c r="H9" s="16">
        <v>260681.97</v>
      </c>
      <c r="I9" s="16">
        <v>13470.83</v>
      </c>
      <c r="J9" s="16"/>
      <c r="K9" s="16">
        <v>9600</v>
      </c>
      <c r="L9" s="16"/>
      <c r="M9" s="5">
        <v>161413.03490069881</v>
      </c>
      <c r="N9" s="5">
        <v>5955272.0000007991</v>
      </c>
      <c r="O9" s="5">
        <f t="shared" si="7"/>
        <v>5813821.5471000997</v>
      </c>
      <c r="P9" s="10">
        <f t="shared" si="8"/>
        <v>3347059.5819999999</v>
      </c>
      <c r="Q9" s="10"/>
      <c r="R9" s="10"/>
      <c r="S9" s="10">
        <f t="shared" si="2"/>
        <v>48634</v>
      </c>
      <c r="T9" s="10">
        <f t="shared" si="3"/>
        <v>260681.97</v>
      </c>
      <c r="U9" s="10">
        <f t="shared" si="9"/>
        <v>13470.83</v>
      </c>
      <c r="V9" s="10">
        <f t="shared" si="4"/>
        <v>0</v>
      </c>
      <c r="W9" s="10">
        <f t="shared" si="5"/>
        <v>9600</v>
      </c>
      <c r="X9" s="10">
        <f t="shared" si="6"/>
        <v>0</v>
      </c>
      <c r="Y9" s="34">
        <f t="shared" si="10"/>
        <v>18514.473871129358</v>
      </c>
      <c r="Z9" s="11">
        <f t="shared" si="11"/>
        <v>159964.9267718287</v>
      </c>
      <c r="AA9" s="31"/>
      <c r="AD9" s="30">
        <f t="shared" si="12"/>
        <v>5795307.0732289702</v>
      </c>
    </row>
    <row r="10" spans="1:30" ht="15" customHeight="1" x14ac:dyDescent="0.25">
      <c r="A10" s="4" t="s">
        <v>15</v>
      </c>
      <c r="B10" s="5">
        <v>18223730</v>
      </c>
      <c r="C10" s="5">
        <v>19954201.37274</v>
      </c>
      <c r="D10" s="16">
        <v>3971324</v>
      </c>
      <c r="E10" s="16"/>
      <c r="F10" s="16"/>
      <c r="G10" s="16">
        <v>20331</v>
      </c>
      <c r="H10" s="16"/>
      <c r="I10" s="16"/>
      <c r="J10" s="16">
        <v>43000</v>
      </c>
      <c r="K10" s="16">
        <v>8400</v>
      </c>
      <c r="L10" s="16"/>
      <c r="M10" s="5">
        <v>-1730471.3727400005</v>
      </c>
      <c r="N10" s="5">
        <v>18223730</v>
      </c>
      <c r="O10" s="5">
        <f t="shared" si="7"/>
        <v>19978029.316739999</v>
      </c>
      <c r="P10" s="10">
        <f t="shared" si="8"/>
        <v>3995151.9440000001</v>
      </c>
      <c r="Q10" s="10"/>
      <c r="R10" s="10"/>
      <c r="S10" s="10">
        <f t="shared" si="2"/>
        <v>20331</v>
      </c>
      <c r="T10" s="10">
        <f t="shared" si="3"/>
        <v>0</v>
      </c>
      <c r="U10" s="10">
        <f t="shared" si="9"/>
        <v>0</v>
      </c>
      <c r="V10" s="10">
        <f t="shared" si="4"/>
        <v>43000</v>
      </c>
      <c r="W10" s="10">
        <f t="shared" si="5"/>
        <v>8400</v>
      </c>
      <c r="X10" s="10">
        <f t="shared" si="6"/>
        <v>0</v>
      </c>
      <c r="Y10" s="34">
        <f t="shared" si="10"/>
        <v>138020.02037631167</v>
      </c>
      <c r="Z10" s="11">
        <f t="shared" si="11"/>
        <v>-1616279.2963636871</v>
      </c>
      <c r="AA10" s="31"/>
      <c r="AD10" s="30">
        <f t="shared" si="12"/>
        <v>19840009.296363685</v>
      </c>
    </row>
    <row r="11" spans="1:30" ht="15" customHeight="1" x14ac:dyDescent="0.25">
      <c r="A11" s="4" t="s">
        <v>6</v>
      </c>
      <c r="B11" s="5">
        <v>830200</v>
      </c>
      <c r="C11" s="5">
        <v>942523.61919240002</v>
      </c>
      <c r="D11" s="16">
        <v>692658</v>
      </c>
      <c r="E11" s="16"/>
      <c r="F11" s="16"/>
      <c r="G11" s="16">
        <v>2455</v>
      </c>
      <c r="H11" s="16">
        <v>198871.57</v>
      </c>
      <c r="I11" s="16">
        <v>1361.89</v>
      </c>
      <c r="J11" s="16">
        <v>3000</v>
      </c>
      <c r="K11" s="16"/>
      <c r="L11" s="16"/>
      <c r="M11" s="5">
        <v>-112323.61919240002</v>
      </c>
      <c r="N11" s="5">
        <v>830200</v>
      </c>
      <c r="O11" s="5">
        <f t="shared" si="7"/>
        <v>946679.56719239999</v>
      </c>
      <c r="P11" s="10">
        <f t="shared" si="8"/>
        <v>696813.94799999997</v>
      </c>
      <c r="Q11" s="10"/>
      <c r="R11" s="10"/>
      <c r="S11" s="10">
        <f t="shared" si="2"/>
        <v>2455</v>
      </c>
      <c r="T11" s="10">
        <f t="shared" si="3"/>
        <v>198871.57</v>
      </c>
      <c r="U11" s="10">
        <f t="shared" si="9"/>
        <v>1361.89</v>
      </c>
      <c r="V11" s="10">
        <f t="shared" si="4"/>
        <v>3000</v>
      </c>
      <c r="W11" s="10">
        <f t="shared" si="5"/>
        <v>0</v>
      </c>
      <c r="X11" s="10">
        <f t="shared" si="6"/>
        <v>0</v>
      </c>
      <c r="Y11" s="34">
        <f t="shared" si="10"/>
        <v>383.21138333243897</v>
      </c>
      <c r="Z11" s="11">
        <f t="shared" si="11"/>
        <v>-116096.35580906755</v>
      </c>
      <c r="AA11" s="31"/>
      <c r="AD11" s="30">
        <f t="shared" si="12"/>
        <v>946296.35580906761</v>
      </c>
    </row>
    <row r="12" spans="1:30" ht="15" customHeight="1" x14ac:dyDescent="0.25">
      <c r="A12" s="4" t="s">
        <v>16</v>
      </c>
      <c r="B12" s="5">
        <v>1354690</v>
      </c>
      <c r="C12" s="5">
        <v>4911197.4548859</v>
      </c>
      <c r="D12" s="16">
        <v>1304504</v>
      </c>
      <c r="E12" s="16"/>
      <c r="F12" s="16">
        <v>427473</v>
      </c>
      <c r="G12" s="16">
        <v>35005</v>
      </c>
      <c r="H12" s="16">
        <v>66367.62</v>
      </c>
      <c r="I12" s="16">
        <v>7113.95</v>
      </c>
      <c r="J12" s="16">
        <v>15000</v>
      </c>
      <c r="K12" s="16">
        <v>4800</v>
      </c>
      <c r="L12" s="16"/>
      <c r="M12" s="5">
        <v>-3556507.4548859</v>
      </c>
      <c r="N12" s="5">
        <v>1354690</v>
      </c>
      <c r="O12" s="5">
        <f t="shared" si="7"/>
        <v>4919024.4788859002</v>
      </c>
      <c r="P12" s="10">
        <f t="shared" si="8"/>
        <v>1312331.024</v>
      </c>
      <c r="Q12" s="10"/>
      <c r="R12" s="10">
        <f>F12*$B$32</f>
        <v>427473</v>
      </c>
      <c r="S12" s="10">
        <f t="shared" si="2"/>
        <v>35005</v>
      </c>
      <c r="T12" s="10">
        <f t="shared" si="3"/>
        <v>66367.62</v>
      </c>
      <c r="U12" s="10">
        <f t="shared" si="9"/>
        <v>7113.95</v>
      </c>
      <c r="V12" s="10">
        <f t="shared" si="4"/>
        <v>15000</v>
      </c>
      <c r="W12" s="10">
        <f t="shared" si="5"/>
        <v>4800</v>
      </c>
      <c r="X12" s="10">
        <f t="shared" si="6"/>
        <v>0</v>
      </c>
      <c r="Y12" s="34">
        <f t="shared" si="10"/>
        <v>26465.092275197094</v>
      </c>
      <c r="Z12" s="11">
        <f t="shared" si="11"/>
        <v>-3537869.3866107031</v>
      </c>
      <c r="AA12" s="31"/>
      <c r="AD12" s="30">
        <f t="shared" si="12"/>
        <v>4892559.3866107035</v>
      </c>
    </row>
    <row r="13" spans="1:30" ht="15" customHeight="1" x14ac:dyDescent="0.25">
      <c r="A13" s="4" t="s">
        <v>17</v>
      </c>
      <c r="B13" s="5">
        <v>3356873</v>
      </c>
      <c r="C13" s="5">
        <v>3389373.2337000002</v>
      </c>
      <c r="D13" s="16">
        <v>1180742</v>
      </c>
      <c r="E13" s="16"/>
      <c r="F13" s="16"/>
      <c r="G13" s="16">
        <v>12356</v>
      </c>
      <c r="H13" s="16">
        <v>37774.519999999997</v>
      </c>
      <c r="I13" s="16">
        <v>605.87</v>
      </c>
      <c r="J13" s="16">
        <v>16000</v>
      </c>
      <c r="K13" s="16">
        <v>3000</v>
      </c>
      <c r="L13" s="16"/>
      <c r="M13" s="5">
        <v>-32500.233700000215</v>
      </c>
      <c r="N13" s="5">
        <v>3356873</v>
      </c>
      <c r="O13" s="5">
        <f t="shared" si="7"/>
        <v>3396457.6857000003</v>
      </c>
      <c r="P13" s="10">
        <f t="shared" si="8"/>
        <v>1187826.452</v>
      </c>
      <c r="Q13" s="10"/>
      <c r="R13" s="10"/>
      <c r="S13" s="10">
        <f t="shared" si="2"/>
        <v>12356</v>
      </c>
      <c r="T13" s="10">
        <f t="shared" si="3"/>
        <v>37774.519999999997</v>
      </c>
      <c r="U13" s="10">
        <f t="shared" si="9"/>
        <v>605.87</v>
      </c>
      <c r="V13" s="10">
        <f t="shared" si="4"/>
        <v>16000</v>
      </c>
      <c r="W13" s="10">
        <f t="shared" si="5"/>
        <v>3000</v>
      </c>
      <c r="X13" s="10">
        <f t="shared" si="6"/>
        <v>0</v>
      </c>
      <c r="Y13" s="34">
        <v>39585</v>
      </c>
      <c r="Z13" s="41">
        <f t="shared" si="11"/>
        <v>0.31429999973624945</v>
      </c>
      <c r="AA13" s="31"/>
      <c r="AD13" s="30">
        <f t="shared" si="12"/>
        <v>3356872.6857000003</v>
      </c>
    </row>
    <row r="14" spans="1:30" ht="15" customHeight="1" x14ac:dyDescent="0.25">
      <c r="A14" s="4" t="s">
        <v>18</v>
      </c>
      <c r="B14" s="5">
        <v>550000</v>
      </c>
      <c r="C14" s="5">
        <v>562737.85050039995</v>
      </c>
      <c r="D14" s="16">
        <v>455545</v>
      </c>
      <c r="E14" s="16"/>
      <c r="F14" s="16"/>
      <c r="G14" s="16">
        <v>2232</v>
      </c>
      <c r="H14" s="16">
        <v>23631.14</v>
      </c>
      <c r="I14" s="16">
        <v>3453.68</v>
      </c>
      <c r="J14" s="16">
        <v>16000</v>
      </c>
      <c r="K14" s="16">
        <v>1200</v>
      </c>
      <c r="L14" s="16"/>
      <c r="M14" s="5">
        <v>-12737.850500399945</v>
      </c>
      <c r="N14" s="5">
        <v>550000</v>
      </c>
      <c r="O14" s="5">
        <f t="shared" si="7"/>
        <v>565471.12050039996</v>
      </c>
      <c r="P14" s="10">
        <f t="shared" si="8"/>
        <v>458278.27</v>
      </c>
      <c r="Q14" s="10"/>
      <c r="R14" s="10"/>
      <c r="S14" s="10">
        <f t="shared" si="2"/>
        <v>2232</v>
      </c>
      <c r="T14" s="10">
        <f t="shared" si="3"/>
        <v>23631.14</v>
      </c>
      <c r="U14" s="10">
        <f t="shared" si="9"/>
        <v>3453.68</v>
      </c>
      <c r="V14" s="10">
        <f t="shared" si="4"/>
        <v>16000</v>
      </c>
      <c r="W14" s="10">
        <f t="shared" si="5"/>
        <v>1200</v>
      </c>
      <c r="X14" s="10">
        <f t="shared" si="6"/>
        <v>0</v>
      </c>
      <c r="Y14" s="34">
        <f t="shared" si="10"/>
        <v>526.32957863844786</v>
      </c>
      <c r="Z14" s="11">
        <f>N14-O14+Y14</f>
        <v>-14944.790921761516</v>
      </c>
      <c r="AA14" s="31"/>
      <c r="AD14" s="30">
        <f t="shared" si="12"/>
        <v>564944.79092176154</v>
      </c>
    </row>
    <row r="15" spans="1:30" ht="15" customHeight="1" x14ac:dyDescent="0.25">
      <c r="A15" s="4" t="s">
        <v>7</v>
      </c>
      <c r="B15" s="5">
        <v>6780500</v>
      </c>
      <c r="C15" s="5">
        <v>6632500.3179996004</v>
      </c>
      <c r="D15" s="16">
        <v>4458541</v>
      </c>
      <c r="E15" s="16"/>
      <c r="F15" s="16">
        <v>612491</v>
      </c>
      <c r="G15" s="16">
        <v>50744</v>
      </c>
      <c r="H15" s="16">
        <v>192987.62</v>
      </c>
      <c r="I15" s="16">
        <v>28205.09</v>
      </c>
      <c r="J15" s="16">
        <v>16000</v>
      </c>
      <c r="K15" s="16">
        <v>9000</v>
      </c>
      <c r="L15" s="16"/>
      <c r="M15" s="5">
        <v>147999.68200039957</v>
      </c>
      <c r="N15" s="5">
        <v>6780500</v>
      </c>
      <c r="O15" s="5">
        <f t="shared" si="7"/>
        <v>6659251.5639996007</v>
      </c>
      <c r="P15" s="10">
        <f t="shared" si="8"/>
        <v>4485292.2460000003</v>
      </c>
      <c r="Q15" s="10"/>
      <c r="R15" s="10">
        <f>F15*$B$32</f>
        <v>612491</v>
      </c>
      <c r="S15" s="10">
        <f t="shared" si="2"/>
        <v>50744</v>
      </c>
      <c r="T15" s="10">
        <f t="shared" si="3"/>
        <v>192987.62</v>
      </c>
      <c r="U15" s="10">
        <f t="shared" si="9"/>
        <v>28205.09</v>
      </c>
      <c r="V15" s="10">
        <f t="shared" si="4"/>
        <v>16000</v>
      </c>
      <c r="W15" s="10">
        <f t="shared" si="5"/>
        <v>9000</v>
      </c>
      <c r="X15" s="10">
        <f t="shared" si="6"/>
        <v>0</v>
      </c>
      <c r="Y15" s="34">
        <f t="shared" si="10"/>
        <v>10969.082567275744</v>
      </c>
      <c r="Z15" s="11">
        <f t="shared" si="11"/>
        <v>132217.51856767503</v>
      </c>
      <c r="AA15" s="31"/>
      <c r="AD15" s="30">
        <f t="shared" si="12"/>
        <v>6648282.4814323252</v>
      </c>
    </row>
    <row r="16" spans="1:30" ht="15" customHeight="1" x14ac:dyDescent="0.25">
      <c r="A16" s="4" t="s">
        <v>11</v>
      </c>
      <c r="B16" s="5">
        <v>570879.03099999996</v>
      </c>
      <c r="C16" s="5">
        <v>571253.11999909999</v>
      </c>
      <c r="D16" s="16">
        <v>422346</v>
      </c>
      <c r="E16" s="16"/>
      <c r="F16" s="16">
        <v>60382</v>
      </c>
      <c r="G16" s="16">
        <v>0</v>
      </c>
      <c r="H16" s="16">
        <v>53170.06</v>
      </c>
      <c r="I16" s="16">
        <v>7770.79</v>
      </c>
      <c r="J16" s="16">
        <v>500</v>
      </c>
      <c r="K16" s="16">
        <v>1200</v>
      </c>
      <c r="L16" s="16"/>
      <c r="M16" s="5">
        <v>-374.08899910002947</v>
      </c>
      <c r="N16" s="5">
        <v>570879.03099999996</v>
      </c>
      <c r="O16" s="5">
        <f t="shared" si="7"/>
        <v>573787.19599910011</v>
      </c>
      <c r="P16" s="10">
        <f t="shared" si="8"/>
        <v>424880.076</v>
      </c>
      <c r="Q16" s="10"/>
      <c r="R16" s="10">
        <f>F16*$B$32</f>
        <v>60382</v>
      </c>
      <c r="S16" s="10">
        <f t="shared" si="2"/>
        <v>0</v>
      </c>
      <c r="T16" s="10">
        <f t="shared" si="3"/>
        <v>53170.06</v>
      </c>
      <c r="U16" s="10">
        <f t="shared" si="9"/>
        <v>7770.79</v>
      </c>
      <c r="V16" s="10">
        <f t="shared" si="4"/>
        <v>500</v>
      </c>
      <c r="W16" s="10">
        <f t="shared" si="5"/>
        <v>1200</v>
      </c>
      <c r="X16" s="10">
        <f t="shared" si="6"/>
        <v>0</v>
      </c>
      <c r="Y16" s="34">
        <v>2908</v>
      </c>
      <c r="Z16" s="41">
        <f>N16-O16+Y16</f>
        <v>-0.16499910014681518</v>
      </c>
      <c r="AA16" s="31"/>
      <c r="AD16" s="30">
        <f t="shared" si="12"/>
        <v>570879.19599910011</v>
      </c>
    </row>
    <row r="17" spans="1:30" ht="15" customHeight="1" x14ac:dyDescent="0.25">
      <c r="A17" s="4" t="s">
        <v>12</v>
      </c>
      <c r="B17" s="5">
        <v>1022177.001</v>
      </c>
      <c r="C17" s="5">
        <v>634177</v>
      </c>
      <c r="D17" s="16">
        <v>313042</v>
      </c>
      <c r="E17" s="16"/>
      <c r="F17" s="16">
        <v>69906</v>
      </c>
      <c r="G17" s="16">
        <v>0</v>
      </c>
      <c r="H17" s="16">
        <v>35446.699999999997</v>
      </c>
      <c r="I17" s="16">
        <v>5180.53</v>
      </c>
      <c r="J17" s="16">
        <v>500</v>
      </c>
      <c r="K17" s="16">
        <v>1200</v>
      </c>
      <c r="L17" s="16"/>
      <c r="M17" s="5">
        <v>388000.00100000005</v>
      </c>
      <c r="N17" s="5">
        <v>0</v>
      </c>
      <c r="O17" s="5">
        <v>0</v>
      </c>
      <c r="P17" s="10">
        <f t="shared" si="8"/>
        <v>314920.25199999998</v>
      </c>
      <c r="Q17" s="10"/>
      <c r="R17" s="10">
        <f>F17*$B$32</f>
        <v>69906</v>
      </c>
      <c r="S17" s="10">
        <f t="shared" si="2"/>
        <v>0</v>
      </c>
      <c r="T17" s="10">
        <f t="shared" si="3"/>
        <v>35446.699999999997</v>
      </c>
      <c r="U17" s="10">
        <f t="shared" si="9"/>
        <v>5180.53</v>
      </c>
      <c r="V17" s="10">
        <f t="shared" si="4"/>
        <v>500</v>
      </c>
      <c r="W17" s="10">
        <f t="shared" si="5"/>
        <v>1200</v>
      </c>
      <c r="X17" s="10">
        <f t="shared" si="6"/>
        <v>0</v>
      </c>
      <c r="Y17" s="34">
        <v>0</v>
      </c>
      <c r="Z17" s="42">
        <f t="shared" si="11"/>
        <v>0</v>
      </c>
      <c r="AA17" s="31"/>
      <c r="AD17" s="30">
        <f t="shared" si="12"/>
        <v>0</v>
      </c>
    </row>
    <row r="18" spans="1:30" ht="15" customHeight="1" x14ac:dyDescent="0.25">
      <c r="A18" s="4" t="s">
        <v>13</v>
      </c>
      <c r="B18" s="5">
        <v>4159510</v>
      </c>
      <c r="C18" s="5">
        <v>35273066.2544</v>
      </c>
      <c r="D18" s="16">
        <v>9977791</v>
      </c>
      <c r="E18" s="16"/>
      <c r="F18" s="16"/>
      <c r="G18" s="16"/>
      <c r="H18" s="16"/>
      <c r="I18" s="16"/>
      <c r="J18" s="16"/>
      <c r="K18" s="16"/>
      <c r="L18" s="16"/>
      <c r="M18" s="5">
        <v>-31113556.2544</v>
      </c>
      <c r="N18" s="5">
        <v>4159510</v>
      </c>
      <c r="O18" s="5">
        <f t="shared" si="7"/>
        <v>35332933.000399999</v>
      </c>
      <c r="P18" s="10">
        <f t="shared" si="8"/>
        <v>10037657.745999999</v>
      </c>
      <c r="Q18" s="10"/>
      <c r="R18" s="10"/>
      <c r="S18" s="10">
        <f t="shared" si="2"/>
        <v>0</v>
      </c>
      <c r="T18" s="10">
        <f t="shared" si="3"/>
        <v>0</v>
      </c>
      <c r="U18" s="10">
        <f t="shared" si="9"/>
        <v>0</v>
      </c>
      <c r="V18" s="10">
        <f t="shared" si="4"/>
        <v>0</v>
      </c>
      <c r="W18" s="10">
        <f t="shared" si="5"/>
        <v>0</v>
      </c>
      <c r="X18" s="10">
        <f t="shared" si="6"/>
        <v>0</v>
      </c>
      <c r="Y18" s="34">
        <f t="shared" si="10"/>
        <v>219421.92751228425</v>
      </c>
      <c r="Z18" s="11">
        <f t="shared" si="11"/>
        <v>-30954001.072887715</v>
      </c>
      <c r="AA18" s="31"/>
      <c r="AD18" s="30">
        <f t="shared" si="12"/>
        <v>35113511.072887719</v>
      </c>
    </row>
    <row r="19" spans="1:30" ht="15" customHeight="1" x14ac:dyDescent="0.25">
      <c r="A19" s="4" t="s">
        <v>9</v>
      </c>
      <c r="B19" s="5">
        <v>1100000</v>
      </c>
      <c r="C19" s="5">
        <v>1011030.001</v>
      </c>
      <c r="D19" s="16">
        <v>0</v>
      </c>
      <c r="E19" s="16"/>
      <c r="F19" s="16"/>
      <c r="G19" s="16"/>
      <c r="H19" s="16"/>
      <c r="I19" s="16"/>
      <c r="J19" s="16"/>
      <c r="K19" s="16"/>
      <c r="L19" s="16"/>
      <c r="M19" s="5">
        <v>88969.998999999953</v>
      </c>
      <c r="N19" s="5">
        <v>1100000</v>
      </c>
      <c r="O19" s="5">
        <f t="shared" si="7"/>
        <v>1011030.001</v>
      </c>
      <c r="P19" s="10">
        <f t="shared" si="8"/>
        <v>0</v>
      </c>
      <c r="Q19" s="10"/>
      <c r="R19" s="10"/>
      <c r="S19" s="10">
        <f t="shared" si="2"/>
        <v>0</v>
      </c>
      <c r="T19" s="10">
        <f t="shared" si="3"/>
        <v>0</v>
      </c>
      <c r="U19" s="10">
        <f t="shared" si="9"/>
        <v>0</v>
      </c>
      <c r="V19" s="10">
        <f t="shared" si="4"/>
        <v>0</v>
      </c>
      <c r="W19" s="10">
        <f t="shared" si="5"/>
        <v>0</v>
      </c>
      <c r="X19" s="10">
        <f t="shared" si="6"/>
        <v>0</v>
      </c>
      <c r="Y19" s="34">
        <v>-88970</v>
      </c>
      <c r="Z19" s="41">
        <f t="shared" si="11"/>
        <v>-1.0000000474974513E-3</v>
      </c>
      <c r="AA19" s="31"/>
      <c r="AD19" s="30">
        <f t="shared" si="12"/>
        <v>1100000.0010000002</v>
      </c>
    </row>
    <row r="20" spans="1:30" s="21" customFormat="1" ht="15" customHeight="1" x14ac:dyDescent="0.25">
      <c r="A20" s="20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</row>
    <row r="21" spans="1:30" ht="15" customHeight="1" x14ac:dyDescent="0.25">
      <c r="A21" s="2" t="s">
        <v>28</v>
      </c>
      <c r="B21" s="3"/>
      <c r="C21" s="3">
        <f>SUM(C22:C26)</f>
        <v>41682828</v>
      </c>
      <c r="D21" s="16"/>
      <c r="E21" s="16"/>
      <c r="F21" s="16"/>
      <c r="G21" s="16"/>
      <c r="H21" s="16"/>
      <c r="I21" s="16"/>
      <c r="J21" s="16"/>
      <c r="K21" s="16"/>
      <c r="L21" s="16"/>
      <c r="M21" s="3">
        <f>SUM(M22:M26)</f>
        <v>-41682828</v>
      </c>
      <c r="N21" s="3"/>
      <c r="O21" s="3">
        <f>SUM(O22:O26)</f>
        <v>41641145.171999991</v>
      </c>
      <c r="P21" s="10"/>
      <c r="Q21" s="10"/>
      <c r="R21" s="10"/>
      <c r="S21" s="10"/>
      <c r="T21" s="10"/>
      <c r="U21" s="10"/>
      <c r="V21" s="10"/>
      <c r="W21" s="10"/>
      <c r="X21" s="10"/>
      <c r="Y21" s="34"/>
      <c r="Z21" s="3">
        <f>SUM(Z22:Z26)</f>
        <v>-41641145.171999991</v>
      </c>
      <c r="AA21" s="3">
        <f>M21*0.999</f>
        <v>-41641145.171999998</v>
      </c>
      <c r="AB21" s="3">
        <f>AA21-Z21</f>
        <v>0</v>
      </c>
    </row>
    <row r="22" spans="1:30" ht="15" customHeight="1" x14ac:dyDescent="0.25">
      <c r="A22" s="4" t="s">
        <v>31</v>
      </c>
      <c r="B22" s="5"/>
      <c r="C22" s="5">
        <v>13053411.960000001</v>
      </c>
      <c r="D22" s="16"/>
      <c r="E22" s="16"/>
      <c r="F22" s="16"/>
      <c r="G22" s="16"/>
      <c r="H22" s="16"/>
      <c r="I22" s="16"/>
      <c r="J22" s="16"/>
      <c r="K22" s="16"/>
      <c r="L22" s="16"/>
      <c r="M22" s="5">
        <f>B22-C22</f>
        <v>-13053411.960000001</v>
      </c>
      <c r="N22" s="5"/>
      <c r="O22" s="5">
        <f>C22*$B$33</f>
        <v>13040358.548040001</v>
      </c>
      <c r="P22" s="10"/>
      <c r="Q22" s="10"/>
      <c r="R22" s="10"/>
      <c r="S22" s="10"/>
      <c r="T22" s="10"/>
      <c r="U22" s="10"/>
      <c r="V22" s="10"/>
      <c r="W22" s="10"/>
      <c r="X22" s="10"/>
      <c r="Y22" s="34"/>
      <c r="Z22" s="11">
        <f>N22-O22</f>
        <v>-13040358.548040001</v>
      </c>
      <c r="AA22" s="29"/>
      <c r="AB22" s="30"/>
    </row>
    <row r="23" spans="1:30" ht="15" customHeight="1" x14ac:dyDescent="0.25">
      <c r="A23" s="4" t="s">
        <v>32</v>
      </c>
      <c r="B23" s="5"/>
      <c r="C23" s="5">
        <v>26712495.960000001</v>
      </c>
      <c r="D23" s="16"/>
      <c r="E23" s="16"/>
      <c r="F23" s="16"/>
      <c r="G23" s="16"/>
      <c r="H23" s="16"/>
      <c r="I23" s="16"/>
      <c r="J23" s="16"/>
      <c r="K23" s="16"/>
      <c r="L23" s="16"/>
      <c r="M23" s="5">
        <f t="shared" ref="M23:M26" si="13">B23-C23</f>
        <v>-26712495.960000001</v>
      </c>
      <c r="N23" s="5"/>
      <c r="O23" s="5">
        <f t="shared" ref="O23:O26" si="14">C23*$B$33</f>
        <v>26685783.46404</v>
      </c>
      <c r="P23" s="10"/>
      <c r="Q23" s="10"/>
      <c r="R23" s="10"/>
      <c r="S23" s="10"/>
      <c r="T23" s="10"/>
      <c r="U23" s="10"/>
      <c r="V23" s="10"/>
      <c r="W23" s="10"/>
      <c r="X23" s="10"/>
      <c r="Y23" s="34"/>
      <c r="Z23" s="11">
        <f>N23-O23</f>
        <v>-26685783.46404</v>
      </c>
      <c r="AA23" s="31"/>
      <c r="AB23" s="17"/>
    </row>
    <row r="24" spans="1:30" ht="15" customHeight="1" x14ac:dyDescent="0.25">
      <c r="A24" s="4" t="s">
        <v>33</v>
      </c>
      <c r="B24" s="5"/>
      <c r="C24" s="5">
        <v>56000.04</v>
      </c>
      <c r="D24" s="16"/>
      <c r="E24" s="16"/>
      <c r="F24" s="16"/>
      <c r="G24" s="16"/>
      <c r="H24" s="16"/>
      <c r="I24" s="16"/>
      <c r="J24" s="16"/>
      <c r="K24" s="16"/>
      <c r="L24" s="16"/>
      <c r="M24" s="5">
        <f t="shared" si="13"/>
        <v>-56000.04</v>
      </c>
      <c r="N24" s="5"/>
      <c r="O24" s="5">
        <f t="shared" si="14"/>
        <v>55944.039960000002</v>
      </c>
      <c r="P24" s="10"/>
      <c r="Q24" s="10"/>
      <c r="R24" s="10"/>
      <c r="S24" s="10"/>
      <c r="T24" s="10"/>
      <c r="U24" s="10"/>
      <c r="V24" s="10"/>
      <c r="W24" s="10"/>
      <c r="X24" s="10"/>
      <c r="Y24" s="34"/>
      <c r="Z24" s="11">
        <f>N24-O24</f>
        <v>-55944.039960000002</v>
      </c>
      <c r="AA24" s="31"/>
      <c r="AB24" s="17"/>
    </row>
    <row r="25" spans="1:30" ht="15" customHeight="1" x14ac:dyDescent="0.25">
      <c r="A25" s="4" t="s">
        <v>34</v>
      </c>
      <c r="B25" s="5"/>
      <c r="C25" s="5">
        <v>1615920</v>
      </c>
      <c r="D25" s="16"/>
      <c r="E25" s="16"/>
      <c r="F25" s="16"/>
      <c r="G25" s="16"/>
      <c r="H25" s="16"/>
      <c r="I25" s="16"/>
      <c r="J25" s="16"/>
      <c r="K25" s="16"/>
      <c r="L25" s="16"/>
      <c r="M25" s="5">
        <f t="shared" si="13"/>
        <v>-1615920</v>
      </c>
      <c r="N25" s="5"/>
      <c r="O25" s="5">
        <f t="shared" si="14"/>
        <v>1614304.08</v>
      </c>
      <c r="P25" s="10"/>
      <c r="Q25" s="10"/>
      <c r="R25" s="10"/>
      <c r="S25" s="10"/>
      <c r="T25" s="10"/>
      <c r="U25" s="10"/>
      <c r="V25" s="10"/>
      <c r="W25" s="10"/>
      <c r="X25" s="10"/>
      <c r="Y25" s="34"/>
      <c r="Z25" s="11">
        <f>N25-O25</f>
        <v>-1614304.08</v>
      </c>
      <c r="AA25" s="31"/>
      <c r="AB25" s="17"/>
    </row>
    <row r="26" spans="1:30" ht="15" customHeight="1" x14ac:dyDescent="0.25">
      <c r="A26" s="4" t="s">
        <v>11</v>
      </c>
      <c r="B26" s="5"/>
      <c r="C26" s="5">
        <v>245000.04</v>
      </c>
      <c r="D26" s="16"/>
      <c r="E26" s="16"/>
      <c r="F26" s="16"/>
      <c r="G26" s="16"/>
      <c r="H26" s="16"/>
      <c r="I26" s="16"/>
      <c r="J26" s="16"/>
      <c r="K26" s="16"/>
      <c r="L26" s="16"/>
      <c r="M26" s="5">
        <f t="shared" si="13"/>
        <v>-245000.04</v>
      </c>
      <c r="N26" s="5"/>
      <c r="O26" s="5">
        <f t="shared" si="14"/>
        <v>244755.03995999999</v>
      </c>
      <c r="P26" s="10"/>
      <c r="Q26" s="10"/>
      <c r="R26" s="10"/>
      <c r="S26" s="10"/>
      <c r="T26" s="10"/>
      <c r="U26" s="10"/>
      <c r="V26" s="10"/>
      <c r="W26" s="10"/>
      <c r="X26" s="10"/>
      <c r="Y26" s="34"/>
      <c r="Z26" s="11">
        <f>N26-O26</f>
        <v>-244755.03995999999</v>
      </c>
      <c r="AA26" s="31"/>
      <c r="AB26" s="17"/>
    </row>
    <row r="27" spans="1:30" ht="15" x14ac:dyDescent="0.25">
      <c r="A27" s="22"/>
      <c r="B27" s="22"/>
      <c r="C27" s="22"/>
      <c r="D27" s="6"/>
      <c r="E27" s="6"/>
      <c r="F27" s="6"/>
      <c r="G27" s="6"/>
      <c r="H27" s="6"/>
      <c r="I27" s="6"/>
      <c r="J27" s="6"/>
      <c r="K27" s="6"/>
      <c r="L27" s="6"/>
      <c r="M27" s="6"/>
    </row>
    <row r="28" spans="1:30" s="28" customFormat="1" ht="15" customHeight="1" x14ac:dyDescent="0.25">
      <c r="A28" s="24" t="s">
        <v>36</v>
      </c>
      <c r="B28" s="25">
        <f t="shared" ref="B28:X28" si="15">B3+B21</f>
        <v>63644907.045000799</v>
      </c>
      <c r="C28" s="25">
        <f t="shared" si="15"/>
        <v>199744906.10893151</v>
      </c>
      <c r="D28" s="26">
        <f t="shared" si="15"/>
        <v>48857083.240000002</v>
      </c>
      <c r="E28" s="26">
        <f t="shared" si="15"/>
        <v>4581073.96</v>
      </c>
      <c r="F28" s="26">
        <f t="shared" si="15"/>
        <v>7629718</v>
      </c>
      <c r="G28" s="26"/>
      <c r="H28" s="26"/>
      <c r="I28" s="26"/>
      <c r="J28" s="26"/>
      <c r="K28" s="26">
        <f t="shared" si="15"/>
        <v>60000</v>
      </c>
      <c r="L28" s="26">
        <f t="shared" si="15"/>
        <v>0</v>
      </c>
      <c r="M28" s="25">
        <f t="shared" si="15"/>
        <v>-136099999.06393069</v>
      </c>
      <c r="N28" s="25">
        <f t="shared" si="15"/>
        <v>63644907.045000799</v>
      </c>
      <c r="O28" s="25">
        <f t="shared" si="15"/>
        <v>199314499.78877148</v>
      </c>
      <c r="P28" s="27">
        <f t="shared" si="15"/>
        <v>49150225.739439994</v>
      </c>
      <c r="Q28" s="27">
        <f t="shared" si="15"/>
        <v>4535263.2204</v>
      </c>
      <c r="R28" s="27">
        <f t="shared" si="15"/>
        <v>7629718</v>
      </c>
      <c r="S28" s="27"/>
      <c r="T28" s="27"/>
      <c r="U28" s="27"/>
      <c r="V28" s="27"/>
      <c r="W28" s="27">
        <f t="shared" si="15"/>
        <v>60000</v>
      </c>
      <c r="X28" s="27">
        <f t="shared" si="15"/>
        <v>0</v>
      </c>
      <c r="Y28" s="34"/>
      <c r="Z28" s="25">
        <f>Z3+Z21</f>
        <v>-135949999.74750257</v>
      </c>
      <c r="AA28" s="25">
        <f>AA3+AA21</f>
        <v>-135950000</v>
      </c>
      <c r="AB28" s="25">
        <f>AB3+AB21</f>
        <v>-0.25249743461608887</v>
      </c>
    </row>
    <row r="29" spans="1:30" ht="15" x14ac:dyDescent="0.25">
      <c r="A29" s="22"/>
      <c r="B29" s="22"/>
      <c r="C29" s="22"/>
      <c r="D29" s="6"/>
      <c r="E29" s="6"/>
      <c r="F29" s="6"/>
      <c r="G29" s="6"/>
      <c r="H29" s="6"/>
      <c r="I29" s="6"/>
      <c r="J29" s="6"/>
      <c r="K29" s="6"/>
      <c r="L29" s="6"/>
      <c r="M29" s="6"/>
    </row>
    <row r="30" spans="1:30" ht="15.75" x14ac:dyDescent="0.25">
      <c r="A30" s="20" t="s">
        <v>24</v>
      </c>
      <c r="B30" s="23">
        <v>1.006</v>
      </c>
      <c r="C30" s="32">
        <v>6.0000000000000001E-3</v>
      </c>
      <c r="AA30" s="7"/>
    </row>
    <row r="31" spans="1:30" ht="15.75" x14ac:dyDescent="0.25">
      <c r="A31" s="20" t="s">
        <v>25</v>
      </c>
      <c r="B31" s="23">
        <v>0.99</v>
      </c>
      <c r="C31" s="32">
        <v>-0.01</v>
      </c>
    </row>
    <row r="32" spans="1:30" ht="15.75" x14ac:dyDescent="0.25">
      <c r="A32" s="20" t="s">
        <v>27</v>
      </c>
      <c r="B32" s="23">
        <v>1</v>
      </c>
      <c r="C32" s="32">
        <v>0</v>
      </c>
    </row>
    <row r="33" spans="1:27" ht="15.75" x14ac:dyDescent="0.25">
      <c r="A33" s="20" t="s">
        <v>35</v>
      </c>
      <c r="B33" s="23">
        <v>0.999</v>
      </c>
      <c r="C33" s="32">
        <v>-1E-3</v>
      </c>
      <c r="W33" s="1" t="s">
        <v>52</v>
      </c>
      <c r="X33" s="1">
        <v>812090</v>
      </c>
      <c r="Z33" s="35" t="s">
        <v>51</v>
      </c>
      <c r="AA33" s="36">
        <v>-94322753.892866775</v>
      </c>
    </row>
    <row r="34" spans="1:27" ht="15.75" x14ac:dyDescent="0.25">
      <c r="A34" s="20" t="s">
        <v>42</v>
      </c>
      <c r="B34" s="23">
        <v>1</v>
      </c>
      <c r="C34" s="32">
        <v>0</v>
      </c>
      <c r="Z34" s="37" t="s">
        <v>50</v>
      </c>
      <c r="AA34" s="38">
        <f>-135950000+41641145</f>
        <v>-94308855</v>
      </c>
    </row>
    <row r="35" spans="1:27" ht="15.75" x14ac:dyDescent="0.25">
      <c r="A35" s="20" t="s">
        <v>43</v>
      </c>
      <c r="B35" s="23">
        <v>1</v>
      </c>
      <c r="C35" s="32">
        <v>0</v>
      </c>
      <c r="Z35" s="39" t="s">
        <v>30</v>
      </c>
      <c r="AA35" s="40">
        <f>AA33-AA34</f>
        <v>-13898.892866775393</v>
      </c>
    </row>
    <row r="36" spans="1:27" ht="15.75" x14ac:dyDescent="0.25">
      <c r="A36" s="20" t="s">
        <v>44</v>
      </c>
      <c r="B36" s="23">
        <v>1</v>
      </c>
      <c r="C36" s="32">
        <v>0</v>
      </c>
    </row>
    <row r="37" spans="1:27" ht="15.75" x14ac:dyDescent="0.25">
      <c r="A37" s="20" t="s">
        <v>45</v>
      </c>
      <c r="B37" s="23">
        <v>1</v>
      </c>
      <c r="C37" s="32">
        <v>0</v>
      </c>
    </row>
    <row r="38" spans="1:27" ht="15.75" x14ac:dyDescent="0.25">
      <c r="A38" s="20" t="s">
        <v>46</v>
      </c>
      <c r="B38" s="23">
        <v>1</v>
      </c>
      <c r="C38" s="32">
        <v>0</v>
      </c>
    </row>
    <row r="39" spans="1:27" ht="15.75" x14ac:dyDescent="0.25">
      <c r="A39" s="20" t="s">
        <v>49</v>
      </c>
      <c r="B39" s="23">
        <v>1</v>
      </c>
      <c r="C39" s="32">
        <v>0</v>
      </c>
    </row>
  </sheetData>
  <scenarios current="0" show="0">
    <scenario name="Muu vähennys" locked="1" count="16" user="Lounaja Sanna" comment="Luonut Lounaja Sanna  4.5.2015">
      <inputCells r="Y4" val="42147,750098762"/>
      <inputCells r="Y5" val="34092,7654645206"/>
      <inputCells r="Y6" val="27688,6263704213"/>
      <inputCells r="Y7" val="52131,7584869518"/>
      <inputCells r="Y8" val="243,870739086993"/>
      <inputCells r="Y9" val="7738,80172134881"/>
      <inputCells r="Y10" val="57690,5170896787"/>
      <inputCells r="Y11" val="160,177217760314"/>
      <inputCells r="Y12" val="11062,0535630947"/>
      <inputCells r="Y13" val="7755,18913865987"/>
      <inputCells r="Y14" val="219,998703582688"/>
      <inputCells r="Y15" val="4584,92937169663"/>
      <inputCells r="Y16" val="93,8509951297614"/>
      <inputCells r="Y17" val="757,434495913934"/>
      <inputCells r="Y18" val="91715,4223313697"/>
      <inputCells r="Y19" val="3665,78511594851"/>
    </scenario>
  </scenarios>
  <mergeCells count="2">
    <mergeCell ref="B1:M1"/>
    <mergeCell ref="N1:Z1"/>
  </mergeCells>
  <pageMargins left="0.70866141732283472" right="0.51181102362204722" top="0.55118110236220474" bottom="0.35433070866141736" header="0.31496062992125984" footer="0.31496062992125984"/>
  <pageSetup paperSize="9" scale="95" fitToWidth="0" fitToHeight="0" orientation="portrait" r:id="rId1"/>
  <rowBreaks count="1" manualBreakCount="1">
    <brk id="10" max="3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4">
    <pageSetUpPr fitToPage="1"/>
  </sheetPr>
  <dimension ref="A1:I23"/>
  <sheetViews>
    <sheetView showGridLines="0" tabSelected="1" zoomScale="90" zoomScaleNormal="90" workbookViewId="0">
      <pane ySplit="4" topLeftCell="A8" activePane="bottomLeft" state="frozen"/>
      <selection pane="bottomLeft" activeCell="A24" sqref="A24"/>
    </sheetView>
  </sheetViews>
  <sheetFormatPr defaultRowHeight="14.25" x14ac:dyDescent="0.2"/>
  <cols>
    <col min="1" max="1" width="38.625" style="1" bestFit="1" customWidth="1"/>
    <col min="2" max="7" width="13.875" style="1" customWidth="1"/>
    <col min="8" max="8" width="13.125" style="1" bestFit="1" customWidth="1"/>
    <col min="9" max="9" width="9.5" style="1" bestFit="1" customWidth="1"/>
    <col min="10" max="16384" width="9" style="1"/>
  </cols>
  <sheetData>
    <row r="1" spans="1:9" x14ac:dyDescent="0.2">
      <c r="A1" s="1" t="s">
        <v>62</v>
      </c>
    </row>
    <row r="2" spans="1:9" ht="15" thickBot="1" x14ac:dyDescent="0.25"/>
    <row r="3" spans="1:9" ht="15.75" x14ac:dyDescent="0.25">
      <c r="A3" s="59"/>
      <c r="B3" s="78" t="s">
        <v>57</v>
      </c>
      <c r="C3" s="79"/>
      <c r="D3" s="80"/>
      <c r="E3" s="78" t="s">
        <v>58</v>
      </c>
      <c r="F3" s="79"/>
      <c r="G3" s="80"/>
      <c r="H3" s="60"/>
      <c r="I3" s="61"/>
    </row>
    <row r="4" spans="1:9" ht="17.25" customHeight="1" thickBot="1" x14ac:dyDescent="0.35">
      <c r="A4" s="52"/>
      <c r="B4" s="54" t="s">
        <v>1</v>
      </c>
      <c r="C4" s="53" t="s">
        <v>2</v>
      </c>
      <c r="D4" s="58" t="s">
        <v>0</v>
      </c>
      <c r="E4" s="54" t="s">
        <v>1</v>
      </c>
      <c r="F4" s="53" t="s">
        <v>2</v>
      </c>
      <c r="G4" s="55" t="s">
        <v>0</v>
      </c>
      <c r="H4" s="53" t="s">
        <v>53</v>
      </c>
      <c r="I4" s="55" t="s">
        <v>54</v>
      </c>
    </row>
    <row r="5" spans="1:9" ht="16.5" customHeight="1" x14ac:dyDescent="0.25">
      <c r="A5" s="62" t="s">
        <v>20</v>
      </c>
      <c r="B5" s="64">
        <f>SUM(B6:B20)+138416154</f>
        <v>193495286.24409801</v>
      </c>
      <c r="C5" s="48">
        <f>SUM(C6:C20)+89313354</f>
        <v>256121652.45377323</v>
      </c>
      <c r="D5" s="63">
        <f>SUM(D6:D20)+49102800</f>
        <v>-62626366.209675208</v>
      </c>
      <c r="E5" s="64">
        <f>SUM(E6:E20)</f>
        <v>191134420</v>
      </c>
      <c r="F5" s="48">
        <v>243304490</v>
      </c>
      <c r="G5" s="63">
        <f>E5-F5</f>
        <v>-52170070</v>
      </c>
      <c r="H5" s="67">
        <f>-G5+D5</f>
        <v>-10456296.209675208</v>
      </c>
      <c r="I5" s="68">
        <f>100*H5/-D5</f>
        <v>-16.696316332113494</v>
      </c>
    </row>
    <row r="6" spans="1:9" ht="16.5" customHeight="1" x14ac:dyDescent="0.25">
      <c r="A6" s="49" t="s">
        <v>10</v>
      </c>
      <c r="B6" s="56">
        <v>4716539</v>
      </c>
      <c r="C6" s="47">
        <v>24217226</v>
      </c>
      <c r="D6" s="65">
        <v>-19500687</v>
      </c>
      <c r="E6" s="56">
        <v>4716539</v>
      </c>
      <c r="F6" s="47">
        <v>24422828</v>
      </c>
      <c r="G6" s="65">
        <f t="shared" ref="G6:G20" si="0">E6-F6</f>
        <v>-19706289</v>
      </c>
      <c r="H6" s="69">
        <f>-G6+D6</f>
        <v>205602</v>
      </c>
      <c r="I6" s="70">
        <f>100*H6/-D6</f>
        <v>1.0543320858388219</v>
      </c>
    </row>
    <row r="7" spans="1:9" ht="16.5" customHeight="1" x14ac:dyDescent="0.25">
      <c r="A7" s="49" t="s">
        <v>14</v>
      </c>
      <c r="B7" s="56">
        <v>6660450.0109980004</v>
      </c>
      <c r="C7" s="47">
        <v>20052945.066746403</v>
      </c>
      <c r="D7" s="65">
        <v>-13392495.055748403</v>
      </c>
      <c r="E7" s="56">
        <v>6030747</v>
      </c>
      <c r="F7" s="47">
        <v>19746449</v>
      </c>
      <c r="G7" s="65">
        <f t="shared" si="0"/>
        <v>-13715702</v>
      </c>
      <c r="H7" s="69">
        <f t="shared" ref="H7:H20" si="1">-G7+D7</f>
        <v>323206.94425159693</v>
      </c>
      <c r="I7" s="70">
        <f t="shared" ref="I7:I18" si="2">100*H7/-D7</f>
        <v>2.4133437638483071</v>
      </c>
    </row>
    <row r="8" spans="1:9" ht="16.5" customHeight="1" x14ac:dyDescent="0.25">
      <c r="A8" s="49" t="s">
        <v>8</v>
      </c>
      <c r="B8" s="56">
        <v>2098322.0009988002</v>
      </c>
      <c r="C8" s="47">
        <v>5624974.8358920002</v>
      </c>
      <c r="D8" s="65">
        <v>-3526652.8348932001</v>
      </c>
      <c r="E8" s="56">
        <v>1414276</v>
      </c>
      <c r="F8" s="47">
        <v>4458918</v>
      </c>
      <c r="G8" s="65">
        <f t="shared" si="0"/>
        <v>-3044642</v>
      </c>
      <c r="H8" s="69">
        <f t="shared" si="1"/>
        <v>-482010.83489320008</v>
      </c>
      <c r="I8" s="70">
        <f t="shared" si="2"/>
        <v>-13.667657619262009</v>
      </c>
    </row>
    <row r="9" spans="1:9" ht="16.5" customHeight="1" x14ac:dyDescent="0.25">
      <c r="A9" s="49" t="s">
        <v>3</v>
      </c>
      <c r="B9" s="56">
        <v>0</v>
      </c>
      <c r="C9" s="47">
        <v>32355090.002099201</v>
      </c>
      <c r="D9" s="65">
        <v>-32355090.002099201</v>
      </c>
      <c r="E9" s="56">
        <v>0</v>
      </c>
      <c r="F9" s="47">
        <v>21617017</v>
      </c>
      <c r="G9" s="65">
        <f t="shared" si="0"/>
        <v>-21617017</v>
      </c>
      <c r="H9" s="69">
        <f t="shared" si="1"/>
        <v>-10738073.002099201</v>
      </c>
      <c r="I9" s="70">
        <f t="shared" si="2"/>
        <v>-33.188203158768879</v>
      </c>
    </row>
    <row r="10" spans="1:9" ht="16.5" customHeight="1" x14ac:dyDescent="0.25">
      <c r="A10" s="49" t="s">
        <v>61</v>
      </c>
      <c r="B10" s="56">
        <v>0</v>
      </c>
      <c r="C10" s="47">
        <v>0</v>
      </c>
      <c r="D10" s="65">
        <v>0</v>
      </c>
      <c r="E10" s="56">
        <v>0</v>
      </c>
      <c r="F10" s="47">
        <v>454287</v>
      </c>
      <c r="G10" s="65">
        <f t="shared" si="0"/>
        <v>-454287</v>
      </c>
      <c r="H10" s="69">
        <f t="shared" si="1"/>
        <v>454287</v>
      </c>
      <c r="I10" s="71" t="s">
        <v>60</v>
      </c>
    </row>
    <row r="11" spans="1:9" ht="16.5" customHeight="1" x14ac:dyDescent="0.25">
      <c r="A11" s="49" t="s">
        <v>5</v>
      </c>
      <c r="B11" s="56">
        <v>5369941.0000008</v>
      </c>
      <c r="C11" s="47">
        <v>5357365.3812047997</v>
      </c>
      <c r="D11" s="65">
        <v>12575.618796000257</v>
      </c>
      <c r="E11" s="56">
        <v>5182743</v>
      </c>
      <c r="F11" s="47">
        <v>5119149</v>
      </c>
      <c r="G11" s="65">
        <f t="shared" si="0"/>
        <v>63594</v>
      </c>
      <c r="H11" s="69">
        <f t="shared" si="1"/>
        <v>-51018.381203999743</v>
      </c>
      <c r="I11" s="70">
        <f t="shared" si="2"/>
        <v>405.69280948804214</v>
      </c>
    </row>
    <row r="12" spans="1:9" ht="16.5" customHeight="1" x14ac:dyDescent="0.25">
      <c r="A12" s="49" t="s">
        <v>15</v>
      </c>
      <c r="B12" s="56">
        <v>18439102.000000801</v>
      </c>
      <c r="C12" s="47">
        <v>21418443.3283116</v>
      </c>
      <c r="D12" s="65">
        <v>-2979341.3283107989</v>
      </c>
      <c r="E12" s="56">
        <v>18425982</v>
      </c>
      <c r="F12" s="47">
        <v>22944025</v>
      </c>
      <c r="G12" s="65">
        <f t="shared" si="0"/>
        <v>-4518043</v>
      </c>
      <c r="H12" s="69">
        <f t="shared" si="1"/>
        <v>1538701.6716892011</v>
      </c>
      <c r="I12" s="70">
        <f t="shared" si="2"/>
        <v>51.645699573522876</v>
      </c>
    </row>
    <row r="13" spans="1:9" ht="16.5" customHeight="1" x14ac:dyDescent="0.25">
      <c r="A13" s="49" t="s">
        <v>6</v>
      </c>
      <c r="B13" s="56">
        <v>830199.99999839999</v>
      </c>
      <c r="C13" s="47">
        <v>864661.31649959995</v>
      </c>
      <c r="D13" s="65">
        <v>-34461.316501199966</v>
      </c>
      <c r="E13" s="56">
        <v>830200</v>
      </c>
      <c r="F13" s="47">
        <v>807567</v>
      </c>
      <c r="G13" s="65">
        <f t="shared" si="0"/>
        <v>22633</v>
      </c>
      <c r="H13" s="69">
        <f t="shared" si="1"/>
        <v>-57094.316501199966</v>
      </c>
      <c r="I13" s="70">
        <f t="shared" si="2"/>
        <v>-165.67653908176115</v>
      </c>
    </row>
    <row r="14" spans="1:9" ht="16.5" customHeight="1" x14ac:dyDescent="0.25">
      <c r="A14" s="49" t="s">
        <v>16</v>
      </c>
      <c r="B14" s="56">
        <v>1354690.0000992001</v>
      </c>
      <c r="C14" s="47">
        <v>4774503.6081004003</v>
      </c>
      <c r="D14" s="65">
        <v>-3419813.6080012005</v>
      </c>
      <c r="E14" s="56">
        <v>567690</v>
      </c>
      <c r="F14" s="47">
        <v>4078458</v>
      </c>
      <c r="G14" s="65">
        <f t="shared" si="0"/>
        <v>-3510768</v>
      </c>
      <c r="H14" s="69">
        <f t="shared" si="1"/>
        <v>90954.391998799518</v>
      </c>
      <c r="I14" s="70" t="s">
        <v>55</v>
      </c>
    </row>
    <row r="15" spans="1:9" ht="16.5" customHeight="1" x14ac:dyDescent="0.25">
      <c r="A15" s="49" t="s">
        <v>18</v>
      </c>
      <c r="B15" s="56">
        <v>259193.0000004</v>
      </c>
      <c r="C15" s="47">
        <v>607920.9306972</v>
      </c>
      <c r="D15" s="65">
        <v>-348727.9306968</v>
      </c>
      <c r="E15" s="56">
        <v>259193</v>
      </c>
      <c r="F15" s="47">
        <v>574850</v>
      </c>
      <c r="G15" s="65">
        <f t="shared" si="0"/>
        <v>-315657</v>
      </c>
      <c r="H15" s="69">
        <f t="shared" si="1"/>
        <v>-33070.930696800002</v>
      </c>
      <c r="I15" s="70" t="s">
        <v>55</v>
      </c>
    </row>
    <row r="16" spans="1:9" ht="16.5" customHeight="1" x14ac:dyDescent="0.25">
      <c r="A16" s="49" t="s">
        <v>7</v>
      </c>
      <c r="B16" s="56">
        <v>7454123.0010000002</v>
      </c>
      <c r="C16" s="47">
        <v>6380071.8501276001</v>
      </c>
      <c r="D16" s="65">
        <v>1074051.1508724</v>
      </c>
      <c r="E16" s="56">
        <v>7568153</v>
      </c>
      <c r="F16" s="47">
        <v>6348543</v>
      </c>
      <c r="G16" s="65">
        <f t="shared" si="0"/>
        <v>1219610</v>
      </c>
      <c r="H16" s="69">
        <f t="shared" si="1"/>
        <v>-145558.84912759997</v>
      </c>
      <c r="I16" s="70" t="s">
        <v>55</v>
      </c>
    </row>
    <row r="17" spans="1:9" ht="16.5" customHeight="1" x14ac:dyDescent="0.25">
      <c r="A17" s="49" t="s">
        <v>11</v>
      </c>
      <c r="B17" s="56">
        <v>835000.00099920004</v>
      </c>
      <c r="C17" s="47">
        <v>829727.82760319998</v>
      </c>
      <c r="D17" s="65">
        <v>5272.1733960000565</v>
      </c>
      <c r="E17" s="56">
        <v>905000</v>
      </c>
      <c r="F17" s="47">
        <v>889316</v>
      </c>
      <c r="G17" s="65">
        <f t="shared" si="0"/>
        <v>15684</v>
      </c>
      <c r="H17" s="69">
        <f t="shared" si="1"/>
        <v>-10411.826603999943</v>
      </c>
      <c r="I17" s="70" t="s">
        <v>55</v>
      </c>
    </row>
    <row r="18" spans="1:9" ht="16.5" customHeight="1" x14ac:dyDescent="0.25">
      <c r="A18" s="49" t="s">
        <v>13</v>
      </c>
      <c r="B18" s="56">
        <v>6461525.230002</v>
      </c>
      <c r="C18" s="47">
        <v>43725321.186492004</v>
      </c>
      <c r="D18" s="65">
        <v>-37263795.956490003</v>
      </c>
      <c r="E18" s="56">
        <v>4756743</v>
      </c>
      <c r="F18" s="47">
        <v>40468732</v>
      </c>
      <c r="G18" s="65">
        <f t="shared" si="0"/>
        <v>-35711989</v>
      </c>
      <c r="H18" s="69">
        <f t="shared" si="1"/>
        <v>-1551806.9564900026</v>
      </c>
      <c r="I18" s="70">
        <f t="shared" si="2"/>
        <v>-4.1643823895502363</v>
      </c>
    </row>
    <row r="19" spans="1:9" ht="16.5" customHeight="1" x14ac:dyDescent="0.25">
      <c r="A19" s="49" t="s">
        <v>59</v>
      </c>
      <c r="B19" s="56" t="s">
        <v>60</v>
      </c>
      <c r="C19" s="47" t="s">
        <v>60</v>
      </c>
      <c r="D19" s="65" t="s">
        <v>60</v>
      </c>
      <c r="E19" s="56">
        <v>138416154</v>
      </c>
      <c r="F19" s="47">
        <v>89313354</v>
      </c>
      <c r="G19" s="65">
        <f t="shared" si="0"/>
        <v>49102800</v>
      </c>
      <c r="H19" s="72" t="s">
        <v>60</v>
      </c>
      <c r="I19" s="71" t="s">
        <v>60</v>
      </c>
    </row>
    <row r="20" spans="1:9" ht="16.5" customHeight="1" thickBot="1" x14ac:dyDescent="0.3">
      <c r="A20" s="50" t="s">
        <v>9</v>
      </c>
      <c r="B20" s="57">
        <v>600047.0000004</v>
      </c>
      <c r="C20" s="51">
        <v>600047.11999919999</v>
      </c>
      <c r="D20" s="66">
        <v>-0.119998799986206</v>
      </c>
      <c r="E20" s="57">
        <v>2061000</v>
      </c>
      <c r="F20" s="51">
        <v>2061000</v>
      </c>
      <c r="G20" s="66">
        <f t="shared" si="0"/>
        <v>0</v>
      </c>
      <c r="H20" s="73">
        <f t="shared" si="1"/>
        <v>-0.119998799986206</v>
      </c>
      <c r="I20" s="74">
        <v>0</v>
      </c>
    </row>
    <row r="21" spans="1:9" ht="15" customHeight="1" x14ac:dyDescent="0.25">
      <c r="A21" s="20"/>
      <c r="B21" s="20"/>
      <c r="C21" s="75"/>
      <c r="D21" s="43"/>
      <c r="E21" s="17"/>
      <c r="F21" s="17"/>
      <c r="G21" s="43"/>
      <c r="H21" s="43"/>
      <c r="I21" s="44"/>
    </row>
    <row r="22" spans="1:9" ht="15" x14ac:dyDescent="0.25">
      <c r="A22" s="22" t="s">
        <v>56</v>
      </c>
      <c r="B22" s="22"/>
      <c r="C22" s="22"/>
      <c r="D22" s="6"/>
      <c r="F22" s="7"/>
    </row>
    <row r="23" spans="1:9" ht="15" x14ac:dyDescent="0.25">
      <c r="A23" s="45" t="s">
        <v>63</v>
      </c>
      <c r="B23" s="46"/>
      <c r="C23" s="46"/>
      <c r="D23" s="46"/>
      <c r="E23" s="46"/>
      <c r="F23" s="46"/>
      <c r="G23" s="46"/>
      <c r="H23" s="46"/>
    </row>
  </sheetData>
  <mergeCells count="2">
    <mergeCell ref="E3:G3"/>
    <mergeCell ref="B3:D3"/>
  </mergeCells>
  <pageMargins left="0.70866141732283472" right="0.51181102362204722" top="0.55118110236220474" bottom="0.35433070866141736" header="0.31496062992125984" footer="0.31496062992125984"/>
  <pageSetup paperSize="9" scale="8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kuvaus xmlns="b03131df-fdca-4f96-b491-cb071e0af91d" xsi:nil="true"/>
    <_Julkisuus_ xmlns="b03131df-fdca-4f96-b491-cb071e0af91d">Julkinen</_Julkisuus_>
    <TaxCatchAll xmlns="b03131df-fdca-4f96-b491-cb071e0af91d">
      <Value>3</Value>
      <Value>55</Value>
      <Value>2</Value>
      <Value>1</Value>
      <Value>22</Value>
    </TaxCatchAll>
    <_dlc_DocId xmlns="b7caa62b-7ad8-4ac0-91e3-d215c04b2f01">TRKUKONSERNI-151-121</_dlc_DocId>
    <_dlc_DocIdUrl xmlns="b7caa62b-7ad8-4ac0-91e3-d215c04b2f01">
      <Url>http://dotku.adturku.fi/konserni/hallinto/taloushallinto/_layouts/DocIdRedir.aspx?ID=TRKUKONSERNI-151-121</Url>
      <Description>TRKUKONSERNI-151-121</Description>
    </_dlc_DocIdUrl>
    <f6425a5d6274420ba12265519cac2494 xmlns="b03131df-fdca-4f96-b491-cb071e0af91d">
      <Terms xmlns="http://schemas.microsoft.com/office/infopath/2007/PartnerControls">
        <TermInfo xmlns="http://schemas.microsoft.com/office/infopath/2007/PartnerControls">
          <TermName xmlns="http://schemas.microsoft.com/office/infopath/2007/PartnerControls">Selvitys</TermName>
          <TermId xmlns="http://schemas.microsoft.com/office/infopath/2007/PartnerControls">ffd553a6-1967-4ed2-aad7-f053c75ebf5e</TermId>
        </TermInfo>
      </Terms>
    </f6425a5d6274420ba12265519cac2494>
    <Kuvaus_x0020_ xmlns="b03131df-fdca-4f96-b491-cb071e0af91d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Teksti Turku" ma:contentTypeID="0x010100BABE01DC4AF04CBC98B987127D9FC69A080094928B2C92894D4B965C3105AE4DFECA" ma:contentTypeVersion="143" ma:contentTypeDescription="Luo uusi asiakirja." ma:contentTypeScope="" ma:versionID="190fcedfb47d95a012bab9e8e9ec9256">
  <xsd:schema xmlns:xsd="http://www.w3.org/2001/XMLSchema" xmlns:xs="http://www.w3.org/2001/XMLSchema" xmlns:p="http://schemas.microsoft.com/office/2006/metadata/properties" xmlns:ns2="b03131df-fdca-4f96-b491-cb071e0af91d" xmlns:ns3="b7caa62b-7ad8-4ac0-91e3-d215c04b2f01" targetNamespace="http://schemas.microsoft.com/office/2006/metadata/properties" ma:root="true" ma:fieldsID="d58ae8908343aea111b908898e282270" ns2:_="" ns3:_="">
    <xsd:import namespace="b03131df-fdca-4f96-b491-cb071e0af91d"/>
    <xsd:import namespace="b7caa62b-7ad8-4ac0-91e3-d215c04b2f01"/>
    <xsd:element name="properties">
      <xsd:complexType>
        <xsd:sequence>
          <xsd:element name="documentManagement">
            <xsd:complexType>
              <xsd:all>
                <xsd:element ref="ns2:_Julkisuus_" minOccurs="0"/>
                <xsd:element ref="ns3:_dlc_DocId" minOccurs="0"/>
                <xsd:element ref="ns3:_dlc_DocIdUrl" minOccurs="0"/>
                <xsd:element ref="ns3:_dlc_DocIdPersistId" minOccurs="0"/>
                <xsd:element ref="ns2:f6425a5d6274420ba12265519cac2494" minOccurs="0"/>
                <xsd:element ref="ns2:TaxCatchAll" minOccurs="0"/>
                <xsd:element ref="ns2:TaxCatchAllLabel" minOccurs="0"/>
                <xsd:element ref="ns2:Kuvaus_x0020_" minOccurs="0"/>
                <xsd:element ref="ns2:_kuva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03131df-fdca-4f96-b491-cb071e0af91d" elementFormDefault="qualified">
    <xsd:import namespace="http://schemas.microsoft.com/office/2006/documentManagement/types"/>
    <xsd:import namespace="http://schemas.microsoft.com/office/infopath/2007/PartnerControls"/>
    <xsd:element name="_Julkisuus_" ma:index="1" nillable="true" ma:displayName="Julkisuus" ma:default="Julkinen" ma:format="Dropdown" ma:internalName="_Julkisuus_">
      <xsd:simpleType>
        <xsd:restriction base="dms:Choice">
          <xsd:enumeration value="Julkinen"/>
          <xsd:enumeration value="Salassa pidettävä"/>
        </xsd:restriction>
      </xsd:simpleType>
    </xsd:element>
    <xsd:element name="f6425a5d6274420ba12265519cac2494" ma:index="11" ma:taxonomy="true" ma:internalName="f6425a5d6274420ba12265519cac2494" ma:taxonomyFieldName="_Tekstin_x0020_tyyppi" ma:displayName="Tekstin tyyppi" ma:default="" ma:fieldId="{f6425a5d-6274-420b-a122-65519cac2494}" ma:sspId="6948e327-c22f-45f3-ba73-76ec8822dedd" ma:termSetId="11208e52-d581-4242-bb75-ee5be9a4985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2" nillable="true" ma:displayName="Taxonomy Catch All Column" ma:description="" ma:hidden="true" ma:list="{15269c7f-d793-43f6-8001-65f29c9ae16f}" ma:internalName="TaxCatchAll" ma:showField="CatchAllData" ma:web="b40a60fc-ce64-4d90-8097-8107955acbd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description="" ma:hidden="true" ma:list="{15269c7f-d793-43f6-8001-65f29c9ae16f}" ma:internalName="TaxCatchAllLabel" ma:readOnly="true" ma:showField="CatchAllDataLabel" ma:web="b40a60fc-ce64-4d90-8097-8107955acbd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Kuvaus_x0020_" ma:index="17" nillable="true" ma:displayName="Kuvaus" ma:internalName="Kuvaus_x0020_" ma:readOnly="false">
      <xsd:simpleType>
        <xsd:restriction base="dms:Note">
          <xsd:maxLength value="255"/>
        </xsd:restriction>
      </xsd:simpleType>
    </xsd:element>
    <xsd:element name="_kuvaus" ma:index="18" nillable="true" ma:displayName="Kuvaus" ma:internalName="_kuvaus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caa62b-7ad8-4ac0-91e3-d215c04b2f01" elementFormDefault="qualified">
    <xsd:import namespace="http://schemas.microsoft.com/office/2006/documentManagement/types"/>
    <xsd:import namespace="http://schemas.microsoft.com/office/infopath/2007/PartnerControls"/>
    <xsd:element name="_dlc_DocId" ma:index="7" nillable="true" ma:displayName="Tiedostotunnisteen arvo" ma:description="Tälle kohteelle määritetyn tiedostotunnisteen arvo." ma:internalName="_dlc_DocId" ma:readOnly="true">
      <xsd:simpleType>
        <xsd:restriction base="dms:Text"/>
      </xsd:simpleType>
    </xsd:element>
    <xsd:element name="_dlc_DocIdUrl" ma:index="8" nillable="true" ma:displayName="Tiedostotunniste" ma:description="Tämän tiedoston pysyvä linkki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9" nillable="true" ma:displayName="Pysyvä tunniste" ma:description="Tunniste säilytetään lisättäessä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6" ma:displayName="Sisältölaji"/>
        <xsd:element ref="dc:title" minOccurs="0" maxOccurs="1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haredContentType xmlns="Microsoft.SharePoint.Taxonomy.ContentTypeSync" SourceId="6948e327-c22f-45f3-ba73-76ec8822dedd" ContentTypeId="0x010100BABE01DC4AF04CBC98B987127D9FC69A08" PreviousValue="false"/>
</file>

<file path=customXml/item5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61C53FA8-E99D-4DB4-9C4B-D1C6BD29CA11}">
  <ds:schemaRefs>
    <ds:schemaRef ds:uri="b03131df-fdca-4f96-b491-cb071e0af91d"/>
    <ds:schemaRef ds:uri="http://schemas.microsoft.com/office/2006/documentManagement/types"/>
    <ds:schemaRef ds:uri="http://purl.org/dc/dcmitype/"/>
    <ds:schemaRef ds:uri="http://purl.org/dc/terms/"/>
    <ds:schemaRef ds:uri="http://purl.org/dc/elements/1.1/"/>
    <ds:schemaRef ds:uri="b7caa62b-7ad8-4ac0-91e3-d215c04b2f01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A2D7FD1E-3866-4EC8-8A93-9804A41CDAC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766AD58-86A4-491D-97BA-E65F0F0479F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03131df-fdca-4f96-b491-cb071e0af91d"/>
    <ds:schemaRef ds:uri="b7caa62b-7ad8-4ac0-91e3-d215c04b2f0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A4317A8D-1542-417E-B687-4856E42D10D5}">
  <ds:schemaRefs>
    <ds:schemaRef ds:uri="Microsoft.SharePoint.Taxonomy.ContentTypeSync"/>
  </ds:schemaRefs>
</ds:datastoreItem>
</file>

<file path=customXml/itemProps5.xml><?xml version="1.0" encoding="utf-8"?>
<ds:datastoreItem xmlns:ds="http://schemas.openxmlformats.org/officeDocument/2006/customXml" ds:itemID="{088333A9-98EC-41FE-8E7A-10E2EA642C6B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3</vt:i4>
      </vt:variant>
      <vt:variant>
        <vt:lpstr>Nimetyt alueet</vt:lpstr>
      </vt:variant>
      <vt:variant>
        <vt:i4>6</vt:i4>
      </vt:variant>
    </vt:vector>
  </HeadingPairs>
  <TitlesOfParts>
    <vt:vector size="9" baseType="lpstr">
      <vt:lpstr>Taul1</vt:lpstr>
      <vt:lpstr>Kopio</vt:lpstr>
      <vt:lpstr>Liite 2 Talousarvioehdotus tulo</vt:lpstr>
      <vt:lpstr>Kopio!Tulostusalue</vt:lpstr>
      <vt:lpstr>'Liite 2 Talousarvioehdotus tulo'!Tulostusalue</vt:lpstr>
      <vt:lpstr>Taul1!Tulostusalue</vt:lpstr>
      <vt:lpstr>Kopio!Tulostusotsikot</vt:lpstr>
      <vt:lpstr>'Liite 2 Talousarvioehdotus tulo'!Tulostusotsikot</vt:lpstr>
      <vt:lpstr>Taul1!Tulostusotsikot</vt:lpstr>
    </vt:vector>
  </TitlesOfParts>
  <Company>Turun kaupunki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Fossi Liisa</dc:creator>
  <cp:lastModifiedBy>Lundgren Marika</cp:lastModifiedBy>
  <cp:lastPrinted>2017-12-13T12:56:06Z</cp:lastPrinted>
  <dcterms:created xsi:type="dcterms:W3CDTF">2011-04-26T11:05:32Z</dcterms:created>
  <dcterms:modified xsi:type="dcterms:W3CDTF">2017-12-14T13:54:52Z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0x010100BABE01DC4AF04CBC98B987127D9FC69A080094928B2C92894D4B965C3105AE4DFECA</vt:lpwstr>
  </property>
  <property fmtid="{D5CDD505-2E9C-101B-9397-08002B2CF9AE}" pid="3" name="j08d1eaf84c644719eb3d45d656088a2">
    <vt:lpwstr>Videokuva|82098cdd-6e57-4a24-8887-90ce7bab4a54</vt:lpwstr>
  </property>
  <property fmtid="{D5CDD505-2E9C-101B-9397-08002B2CF9AE}" pid="4" name="ec87dd8dbe3f4b87b196639a53969ad4">
    <vt:lpwstr>Suomi|ddab1725-3888-478f-9c8c-3eeceecd16e9</vt:lpwstr>
  </property>
  <property fmtid="{D5CDD505-2E9C-101B-9397-08002B2CF9AE}" pid="5" name="bcb735522fc34cde8200f6a746f2dda6">
    <vt:lpwstr>Äänitiedosto|2ce7008b-f285-403a-bd25-9c3fffad5372</vt:lpwstr>
  </property>
  <property fmtid="{D5CDD505-2E9C-101B-9397-08002B2CF9AE}" pid="6" name="_dlc_DocIdItemGuid">
    <vt:lpwstr>36d2043e-1d7a-4a91-a161-a43045aaae0b</vt:lpwstr>
  </property>
  <property fmtid="{D5CDD505-2E9C-101B-9397-08002B2CF9AE}" pid="7" name="h94c21d59b064f78a5c2e322551a3e88">
    <vt:lpwstr>Diaesitys|29bf125c-3304-4b20-a038-e327a30ca536</vt:lpwstr>
  </property>
  <property fmtid="{D5CDD505-2E9C-101B-9397-08002B2CF9AE}" pid="8" name="_Kieli">
    <vt:lpwstr>1;#Suomi|ddab1725-3888-478f-9c8c-3eeceecd16e9</vt:lpwstr>
  </property>
  <property fmtid="{D5CDD505-2E9C-101B-9397-08002B2CF9AE}" pid="9" name="Videotiedoston_x0020_tyyppi">
    <vt:lpwstr>2;#Videokuva|82098cdd-6e57-4a24-8887-90ce7bab4a54</vt:lpwstr>
  </property>
  <property fmtid="{D5CDD505-2E9C-101B-9397-08002B2CF9AE}" pid="10" name="_Tekstin tyyppi">
    <vt:lpwstr>55;#Selvitys|ffd553a6-1967-4ed2-aad7-f053c75ebf5e</vt:lpwstr>
  </property>
  <property fmtid="{D5CDD505-2E9C-101B-9397-08002B2CF9AE}" pid="11" name="__x00c4__x00e4_nitiedoston_x0020_tyyppi">
    <vt:lpwstr>3;#Äänitiedosto|2ce7008b-f285-403a-bd25-9c3fffad5372</vt:lpwstr>
  </property>
  <property fmtid="{D5CDD505-2E9C-101B-9397-08002B2CF9AE}" pid="12" name="_Esitysaineistojen_x0020_tyyppi">
    <vt:lpwstr>22;#Diaesitys|29bf125c-3304-4b20-a038-e327a30ca536</vt:lpwstr>
  </property>
  <property fmtid="{D5CDD505-2E9C-101B-9397-08002B2CF9AE}" pid="13" name="_Äänitiedoston tyyppi">
    <vt:lpwstr>3;#Äänitiedosto|2ce7008b-f285-403a-bd25-9c3fffad5372</vt:lpwstr>
  </property>
  <property fmtid="{D5CDD505-2E9C-101B-9397-08002B2CF9AE}" pid="14" name="_Esitysaineistojen tyyppi">
    <vt:lpwstr>22;#Diaesitys|29bf125c-3304-4b20-a038-e327a30ca536</vt:lpwstr>
  </property>
  <property fmtid="{D5CDD505-2E9C-101B-9397-08002B2CF9AE}" pid="15" name="Videotiedoston tyyppi">
    <vt:lpwstr>2;#Videokuva|82098cdd-6e57-4a24-8887-90ce7bab4a54</vt:lpwstr>
  </property>
  <property fmtid="{D5CDD505-2E9C-101B-9397-08002B2CF9AE}" pid="16" name="Kuvaus">
    <vt:lpwstr/>
  </property>
</Properties>
</file>