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11460" windowHeight="50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Q22" i="1" l="1"/>
  <c r="Q18" i="1"/>
  <c r="Q16" i="1"/>
  <c r="Q14" i="1"/>
  <c r="Q13" i="1"/>
  <c r="Q10" i="1"/>
  <c r="B3" i="1" l="1"/>
  <c r="C4" i="1" s="1"/>
  <c r="F10" i="1"/>
  <c r="H10" i="1" s="1"/>
  <c r="K10" i="1" s="1"/>
  <c r="F11" i="1"/>
  <c r="H11" i="1" s="1"/>
  <c r="K11" i="1" s="1"/>
  <c r="F12" i="1"/>
  <c r="F13" i="1"/>
  <c r="G13" i="1" s="1"/>
  <c r="F14" i="1"/>
  <c r="H14" i="1" s="1"/>
  <c r="K14" i="1" s="1"/>
  <c r="L14" i="1" s="1"/>
  <c r="F15" i="1"/>
  <c r="H15" i="1" s="1"/>
  <c r="K15" i="1" s="1"/>
  <c r="F16" i="1"/>
  <c r="F17" i="1"/>
  <c r="H17" i="1" s="1"/>
  <c r="K17" i="1" s="1"/>
  <c r="F18" i="1"/>
  <c r="H18" i="1" s="1"/>
  <c r="K18" i="1" s="1"/>
  <c r="F19" i="1"/>
  <c r="H19" i="1" s="1"/>
  <c r="K19" i="1" s="1"/>
  <c r="F20" i="1"/>
  <c r="F21" i="1"/>
  <c r="H21" i="1" s="1"/>
  <c r="K21" i="1" s="1"/>
  <c r="F22" i="1"/>
  <c r="H22" i="1" s="1"/>
  <c r="K22" i="1" s="1"/>
  <c r="F9" i="1"/>
  <c r="D23" i="1"/>
  <c r="B44" i="1"/>
  <c r="B37" i="1"/>
  <c r="O22" i="1" l="1"/>
  <c r="H9" i="1"/>
  <c r="O9" i="1" s="1"/>
  <c r="G9" i="1"/>
  <c r="O21" i="1"/>
  <c r="O14" i="1"/>
  <c r="P14" i="1" s="1"/>
  <c r="O18" i="1"/>
  <c r="O17" i="1"/>
  <c r="O10" i="1"/>
  <c r="L18" i="1"/>
  <c r="O19" i="1"/>
  <c r="O15" i="1"/>
  <c r="O11" i="1"/>
  <c r="G21" i="1"/>
  <c r="I21" i="1" s="1"/>
  <c r="G15" i="1"/>
  <c r="I15" i="1" s="1"/>
  <c r="I13" i="1"/>
  <c r="M13" i="1"/>
  <c r="G14" i="1"/>
  <c r="H13" i="1"/>
  <c r="G20" i="1"/>
  <c r="G16" i="1"/>
  <c r="G12" i="1"/>
  <c r="G18" i="1"/>
  <c r="H20" i="1"/>
  <c r="H16" i="1"/>
  <c r="H12" i="1"/>
  <c r="G22" i="1"/>
  <c r="G17" i="1"/>
  <c r="G11" i="1"/>
  <c r="G10" i="1"/>
  <c r="G19" i="1"/>
  <c r="F23" i="1"/>
  <c r="K9" i="1" l="1"/>
  <c r="L10" i="1" s="1"/>
  <c r="P10" i="1"/>
  <c r="P18" i="1"/>
  <c r="M21" i="1"/>
  <c r="K12" i="1"/>
  <c r="O12" i="1"/>
  <c r="K13" i="1"/>
  <c r="O13" i="1"/>
  <c r="K16" i="1"/>
  <c r="L16" i="1" s="1"/>
  <c r="O16" i="1"/>
  <c r="P16" i="1" s="1"/>
  <c r="K20" i="1"/>
  <c r="L22" i="1" s="1"/>
  <c r="O20" i="1"/>
  <c r="P22" i="1" s="1"/>
  <c r="M15" i="1"/>
  <c r="M10" i="1"/>
  <c r="I10" i="1"/>
  <c r="M18" i="1"/>
  <c r="I18" i="1"/>
  <c r="I20" i="1"/>
  <c r="M20" i="1"/>
  <c r="G23" i="1"/>
  <c r="M11" i="1"/>
  <c r="I11" i="1"/>
  <c r="M9" i="1"/>
  <c r="I9" i="1"/>
  <c r="M19" i="1"/>
  <c r="I19" i="1"/>
  <c r="I17" i="1"/>
  <c r="M17" i="1"/>
  <c r="I12" i="1"/>
  <c r="M12" i="1"/>
  <c r="M14" i="1"/>
  <c r="N14" i="1" s="1"/>
  <c r="I14" i="1"/>
  <c r="J14" i="1" s="1"/>
  <c r="M22" i="1"/>
  <c r="I22" i="1"/>
  <c r="I16" i="1"/>
  <c r="J16" i="1" s="1"/>
  <c r="M16" i="1"/>
  <c r="N16" i="1" s="1"/>
  <c r="H23" i="1"/>
  <c r="P13" i="1" l="1"/>
  <c r="P23" i="1" s="1"/>
  <c r="J18" i="1"/>
  <c r="K23" i="1"/>
  <c r="O23" i="1"/>
  <c r="L13" i="1"/>
  <c r="L23" i="1" s="1"/>
  <c r="J22" i="1"/>
  <c r="J13" i="1"/>
  <c r="N22" i="1"/>
  <c r="N13" i="1"/>
  <c r="N18" i="1"/>
  <c r="J10" i="1"/>
  <c r="I23" i="1"/>
  <c r="N10" i="1"/>
  <c r="M23" i="1"/>
  <c r="J23" i="1" l="1"/>
  <c r="N23" i="1"/>
  <c r="Q23" i="1" l="1"/>
</calcChain>
</file>

<file path=xl/sharedStrings.xml><?xml version="1.0" encoding="utf-8"?>
<sst xmlns="http://schemas.openxmlformats.org/spreadsheetml/2006/main" count="90" uniqueCount="72">
  <si>
    <t>308063-335812</t>
  </si>
  <si>
    <t>209083-219132</t>
  </si>
  <si>
    <t>219133-249812</t>
  </si>
  <si>
    <t>254033-290382</t>
  </si>
  <si>
    <t>290383-308062</t>
  </si>
  <si>
    <t>407003-445612</t>
  </si>
  <si>
    <t>475253-495012</t>
  </si>
  <si>
    <t>249813-254032</t>
  </si>
  <si>
    <t>617113-684612</t>
  </si>
  <si>
    <t>684613-730432</t>
  </si>
  <si>
    <t>373253-407002</t>
  </si>
  <si>
    <t>335813-373252</t>
  </si>
  <si>
    <t>495013-617112</t>
  </si>
  <si>
    <t>445613-475252</t>
  </si>
  <si>
    <t>Kiinteistö Oy Puutarhakatu 14</t>
  </si>
  <si>
    <t>Osakenumerot</t>
  </si>
  <si>
    <t>huoneisto</t>
  </si>
  <si>
    <t>varasto 2</t>
  </si>
  <si>
    <t>toimistohuoneisto C 10</t>
  </si>
  <si>
    <t>toimistohuoneisto C 11</t>
  </si>
  <si>
    <t>toimistohuoneisto B 5</t>
  </si>
  <si>
    <t>Siirtyvä hoitovastikeylijäämä</t>
  </si>
  <si>
    <t>Siirtyvä pääomavastikealijäämä</t>
  </si>
  <si>
    <t>Hoitoylijäämä, ilman alv</t>
  </si>
  <si>
    <t>Laskelmia:</t>
  </si>
  <si>
    <t>HOITOPUOLI:</t>
  </si>
  <si>
    <t>PÄÄOMAPUOLI:</t>
  </si>
  <si>
    <t>Siirtyvä pääomavastike alijäämä</t>
  </si>
  <si>
    <t>Pääoma alv-vastike alijäämä</t>
  </si>
  <si>
    <t>Pääomavastike ylijäämä, ilman alv</t>
  </si>
  <si>
    <t>Hoito alv-vastike, alijäämä</t>
  </si>
  <si>
    <t>Pääoma alv-vastike, alijäämä</t>
  </si>
  <si>
    <t>liikehuoneisto 3</t>
  </si>
  <si>
    <t>liikehuoneisto 4</t>
  </si>
  <si>
    <t>Koy Turun Datakulma</t>
  </si>
  <si>
    <t>Koy Trivium City</t>
  </si>
  <si>
    <t>Koy BioCity</t>
  </si>
  <si>
    <t>Koy ICT-City</t>
  </si>
  <si>
    <t>Koy ElectroCity 1</t>
  </si>
  <si>
    <t>Jyvitetyt m2</t>
  </si>
  <si>
    <t>m2</t>
  </si>
  <si>
    <t>TTK Oy</t>
  </si>
  <si>
    <t>jyvityskertoimet</t>
  </si>
  <si>
    <t>Osuus jyvitetyistä m2</t>
  </si>
  <si>
    <t>Osuus hoitoylijäämästä, ilman alv</t>
  </si>
  <si>
    <t>Osuus alv-neliöistä</t>
  </si>
  <si>
    <t>Osuus hoito alv-vastike alijäämästä</t>
  </si>
  <si>
    <t>Ostaja</t>
  </si>
  <si>
    <t>Osuus pääomavastikeylijäämästä, ilman alv</t>
  </si>
  <si>
    <t>Vastikeneliöt, jyvitetyt, kaikki</t>
  </si>
  <si>
    <t>Kaupungin vastikeneliöt, jyvitetyt</t>
  </si>
  <si>
    <t>Osuus pääoma alv-vastike alijäämästä</t>
  </si>
  <si>
    <t>Grand total</t>
  </si>
  <si>
    <t>HOITO ALI-/YLIJÄÄMÄ</t>
  </si>
  <si>
    <t>PÄÄOMA ALI-/YLIJÄÄMÄ</t>
  </si>
  <si>
    <t>Tilinpäätöksen tiedoista</t>
  </si>
  <si>
    <t>Laskettu, tätä ei näy suoraan tilinpäätöksessä</t>
  </si>
  <si>
    <t>Siirtyvä hoitovastikeylijäämä (kumulatiivinen hoitoylijäämä. Myös alv täytyy olla huomioitu)</t>
  </si>
  <si>
    <t>toimistohuoneisto B 8</t>
  </si>
  <si>
    <t>toimistohuoneisto B 6</t>
  </si>
  <si>
    <t>toimistohuoneisto A 1</t>
  </si>
  <si>
    <t>toimistohuoneisto A 2</t>
  </si>
  <si>
    <t>toimistohuoneisto A 4</t>
  </si>
  <si>
    <t>toimistohuoneisto B 7</t>
  </si>
  <si>
    <t>toimistohuoneisto C 9</t>
  </si>
  <si>
    <t>toimistohuoneisto A 3</t>
  </si>
  <si>
    <t>jyvitetyistä m2</t>
  </si>
  <si>
    <t>Tilinpäätöksen vastikerahoituslaskelmassa seuraavat tiedot:</t>
  </si>
  <si>
    <t>Em. tiedot lienevät oikeita, koska niillä on tehty tarkistus kirjanpitoon vastikerahoituslaskelmassa. Ongelmana on se, että tästä varsinaisesta vastikerahoituslaskelmasta ei näyt alv-lisävastikkeiden osuutta suoraan.</t>
  </si>
  <si>
    <t>Tilinpäätöksessä on otsikon "Vastikkeiden täsmäytys" alla lisäselvitystä eri vastikkeista. Seuraavissa laskelmissa on selvitetty eri vastikelajien osuus tarkemmin.</t>
  </si>
  <si>
    <t>Alv-neliöt (hakeuduttu)</t>
  </si>
  <si>
    <t>Kaupan kohteen osuus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</si>
</sst>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4" fontId="0" fillId="0" borderId="0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/>
    <xf numFmtId="4" fontId="2" fillId="0" borderId="0" xfId="0" applyNumberFormat="1" applyFont="1"/>
    <xf numFmtId="0" fontId="3" fillId="0" borderId="0" xfId="0" applyFont="1"/>
    <xf numFmtId="9" fontId="0" fillId="0" borderId="0" xfId="1" applyFont="1"/>
    <xf numFmtId="4" fontId="0" fillId="0" borderId="2" xfId="0" applyNumberFormat="1" applyBorder="1" applyAlignment="1">
      <alignment horizontal="center" wrapText="1"/>
    </xf>
    <xf numFmtId="0" fontId="0" fillId="0" borderId="0" xfId="0" applyFont="1" applyAlignment="1">
      <alignment wrapText="1"/>
    </xf>
    <xf numFmtId="10" fontId="0" fillId="0" borderId="0" xfId="1" applyNumberFormat="1" applyFont="1"/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2" borderId="0" xfId="0" applyNumberFormat="1" applyFill="1"/>
    <xf numFmtId="0" fontId="0" fillId="2" borderId="0" xfId="0" applyFill="1"/>
    <xf numFmtId="0" fontId="0" fillId="2" borderId="0" xfId="0" quotePrefix="1" applyFill="1"/>
    <xf numFmtId="10" fontId="0" fillId="2" borderId="0" xfId="1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quotePrefix="1" applyFill="1"/>
    <xf numFmtId="10" fontId="0" fillId="3" borderId="0" xfId="1" applyNumberFormat="1" applyFont="1" applyFill="1"/>
    <xf numFmtId="4" fontId="0" fillId="6" borderId="0" xfId="0" applyNumberFormat="1" applyFill="1"/>
    <xf numFmtId="0" fontId="0" fillId="6" borderId="0" xfId="0" applyFill="1"/>
    <xf numFmtId="0" fontId="0" fillId="6" borderId="0" xfId="0" quotePrefix="1" applyFill="1"/>
    <xf numFmtId="10" fontId="0" fillId="6" borderId="0" xfId="1" applyNumberFormat="1" applyFont="1" applyFill="1"/>
    <xf numFmtId="0" fontId="0" fillId="6" borderId="0" xfId="0" applyFill="1" applyBorder="1"/>
    <xf numFmtId="0" fontId="0" fillId="6" borderId="0" xfId="0" quotePrefix="1" applyFill="1" applyBorder="1"/>
    <xf numFmtId="4" fontId="0" fillId="6" borderId="0" xfId="0" applyNumberFormat="1" applyFill="1" applyBorder="1"/>
    <xf numFmtId="4" fontId="0" fillId="7" borderId="0" xfId="0" applyNumberFormat="1" applyFill="1"/>
    <xf numFmtId="0" fontId="0" fillId="7" borderId="0" xfId="0" applyFill="1"/>
    <xf numFmtId="0" fontId="0" fillId="7" borderId="0" xfId="0" quotePrefix="1" applyFill="1"/>
    <xf numFmtId="10" fontId="0" fillId="7" borderId="0" xfId="1" applyNumberFormat="1" applyFont="1" applyFill="1"/>
    <xf numFmtId="4" fontId="0" fillId="8" borderId="0" xfId="0" applyNumberFormat="1" applyFill="1"/>
    <xf numFmtId="0" fontId="0" fillId="8" borderId="0" xfId="0" applyFill="1"/>
    <xf numFmtId="0" fontId="0" fillId="8" borderId="0" xfId="0" quotePrefix="1" applyFill="1"/>
    <xf numFmtId="10" fontId="0" fillId="8" borderId="0" xfId="1" applyNumberFormat="1" applyFont="1" applyFill="1"/>
    <xf numFmtId="4" fontId="0" fillId="2" borderId="1" xfId="0" applyNumberFormat="1" applyFill="1" applyBorder="1"/>
    <xf numFmtId="0" fontId="0" fillId="2" borderId="1" xfId="0" applyFill="1" applyBorder="1"/>
    <xf numFmtId="0" fontId="0" fillId="2" borderId="1" xfId="0" quotePrefix="1" applyFill="1" applyBorder="1"/>
    <xf numFmtId="10" fontId="0" fillId="2" borderId="1" xfId="1" applyNumberFormat="1" applyFont="1" applyFill="1" applyBorder="1"/>
    <xf numFmtId="4" fontId="0" fillId="9" borderId="0" xfId="0" applyNumberFormat="1" applyFill="1"/>
    <xf numFmtId="0" fontId="0" fillId="9" borderId="0" xfId="0" applyFill="1"/>
    <xf numFmtId="0" fontId="0" fillId="9" borderId="0" xfId="0" quotePrefix="1" applyFill="1"/>
    <xf numFmtId="10" fontId="0" fillId="9" borderId="0" xfId="1" applyNumberFormat="1" applyFont="1" applyFill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0" fillId="3" borderId="3" xfId="0" applyNumberFormat="1" applyFill="1" applyBorder="1"/>
    <xf numFmtId="4" fontId="0" fillId="6" borderId="3" xfId="0" applyNumberFormat="1" applyFill="1" applyBorder="1"/>
    <xf numFmtId="4" fontId="0" fillId="9" borderId="3" xfId="0" applyNumberFormat="1" applyFill="1" applyBorder="1"/>
    <xf numFmtId="4" fontId="0" fillId="7" borderId="3" xfId="0" applyNumberFormat="1" applyFill="1" applyBorder="1"/>
    <xf numFmtId="4" fontId="0" fillId="8" borderId="3" xfId="0" applyNumberFormat="1" applyFill="1" applyBorder="1"/>
    <xf numFmtId="4" fontId="0" fillId="2" borderId="3" xfId="0" applyNumberFormat="1" applyFill="1" applyBorder="1"/>
    <xf numFmtId="4" fontId="0" fillId="2" borderId="5" xfId="0" applyNumberFormat="1" applyFill="1" applyBorder="1"/>
    <xf numFmtId="4" fontId="0" fillId="0" borderId="3" xfId="0" applyNumberFormat="1" applyBorder="1"/>
    <xf numFmtId="0" fontId="0" fillId="0" borderId="4" xfId="0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wrapText="1"/>
    </xf>
    <xf numFmtId="0" fontId="2" fillId="3" borderId="6" xfId="0" applyFont="1" applyFill="1" applyBorder="1"/>
    <xf numFmtId="4" fontId="2" fillId="3" borderId="6" xfId="0" applyNumberFormat="1" applyFont="1" applyFill="1" applyBorder="1"/>
    <xf numFmtId="0" fontId="2" fillId="6" borderId="6" xfId="0" applyFont="1" applyFill="1" applyBorder="1"/>
    <xf numFmtId="4" fontId="2" fillId="6" borderId="6" xfId="0" applyNumberFormat="1" applyFont="1" applyFill="1" applyBorder="1"/>
    <xf numFmtId="4" fontId="2" fillId="9" borderId="6" xfId="0" applyNumberFormat="1" applyFont="1" applyFill="1" applyBorder="1"/>
    <xf numFmtId="0" fontId="2" fillId="7" borderId="6" xfId="0" applyFont="1" applyFill="1" applyBorder="1"/>
    <xf numFmtId="4" fontId="2" fillId="7" borderId="6" xfId="0" applyNumberFormat="1" applyFont="1" applyFill="1" applyBorder="1"/>
    <xf numFmtId="0" fontId="2" fillId="8" borderId="6" xfId="0" applyFont="1" applyFill="1" applyBorder="1"/>
    <xf numFmtId="4" fontId="2" fillId="8" borderId="6" xfId="0" applyNumberFormat="1" applyFont="1" applyFill="1" applyBorder="1"/>
    <xf numFmtId="0" fontId="2" fillId="2" borderId="6" xfId="0" applyFont="1" applyFill="1" applyBorder="1"/>
    <xf numFmtId="4" fontId="2" fillId="2" borderId="9" xfId="0" applyNumberFormat="1" applyFont="1" applyFill="1" applyBorder="1"/>
    <xf numFmtId="4" fontId="2" fillId="0" borderId="6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>
      <selection activeCell="N25" sqref="N25"/>
    </sheetView>
  </sheetViews>
  <sheetFormatPr defaultRowHeight="14.25" x14ac:dyDescent="0.2"/>
  <cols>
    <col min="1" max="1" width="21.875" customWidth="1"/>
    <col min="2" max="2" width="19.75" customWidth="1"/>
    <col min="3" max="3" width="14.75" customWidth="1"/>
    <col min="4" max="4" width="7.875" customWidth="1"/>
    <col min="5" max="5" width="7.75" customWidth="1"/>
    <col min="6" max="6" width="10.75" customWidth="1"/>
    <col min="7" max="7" width="10.875" customWidth="1"/>
    <col min="8" max="8" width="10.75" customWidth="1"/>
    <col min="9" max="9" width="11.75" customWidth="1"/>
    <col min="10" max="10" width="9.875" customWidth="1"/>
    <col min="11" max="11" width="11.75" customWidth="1"/>
    <col min="12" max="13" width="9.875" customWidth="1"/>
    <col min="14" max="14" width="10.125" customWidth="1"/>
    <col min="15" max="15" width="10.25" customWidth="1"/>
    <col min="16" max="16" width="9.5" customWidth="1"/>
    <col min="17" max="17" width="11.125" customWidth="1"/>
  </cols>
  <sheetData>
    <row r="1" spans="1:17" ht="18" x14ac:dyDescent="0.25">
      <c r="A1" s="13" t="s">
        <v>14</v>
      </c>
      <c r="C1" s="1"/>
      <c r="D1" s="1"/>
      <c r="E1" s="1"/>
      <c r="F1" s="1"/>
      <c r="G1" s="1"/>
    </row>
    <row r="2" spans="1:17" ht="15" x14ac:dyDescent="0.25">
      <c r="A2" s="4"/>
      <c r="C2" s="1"/>
      <c r="D2" s="1"/>
      <c r="E2" s="1"/>
      <c r="F2" s="1"/>
      <c r="G2" s="1"/>
    </row>
    <row r="3" spans="1:17" ht="28.5" x14ac:dyDescent="0.2">
      <c r="A3" s="16" t="s">
        <v>49</v>
      </c>
      <c r="B3" s="1">
        <f>2454.25+5625.05</f>
        <v>8079.3</v>
      </c>
      <c r="C3" s="1"/>
      <c r="D3" s="1"/>
      <c r="E3" s="1"/>
      <c r="F3" s="1"/>
      <c r="G3" s="1"/>
    </row>
    <row r="4" spans="1:17" ht="32.25" customHeight="1" x14ac:dyDescent="0.2">
      <c r="A4" s="10" t="s">
        <v>50</v>
      </c>
      <c r="B4" s="1">
        <v>5625.05</v>
      </c>
      <c r="C4" s="17">
        <f>B4/B3</f>
        <v>0.69622987139975001</v>
      </c>
      <c r="D4" s="1" t="s">
        <v>66</v>
      </c>
      <c r="E4" s="1"/>
      <c r="F4" s="1"/>
      <c r="G4" s="1"/>
    </row>
    <row r="5" spans="1:17" x14ac:dyDescent="0.2">
      <c r="C5" s="1"/>
      <c r="D5" s="1"/>
      <c r="E5" s="1"/>
      <c r="F5" s="1"/>
      <c r="G5" s="1"/>
    </row>
    <row r="6" spans="1:17" x14ac:dyDescent="0.2">
      <c r="A6" t="s">
        <v>70</v>
      </c>
      <c r="B6" s="1">
        <v>5625.05</v>
      </c>
      <c r="C6" s="1"/>
      <c r="D6" s="1"/>
      <c r="E6" s="1"/>
      <c r="F6" s="1"/>
      <c r="G6" s="1"/>
    </row>
    <row r="7" spans="1:17" ht="15" x14ac:dyDescent="0.25">
      <c r="C7" s="1"/>
      <c r="D7" s="1"/>
      <c r="E7" s="1"/>
      <c r="F7" s="1"/>
      <c r="G7" s="1"/>
      <c r="I7" s="63" t="s">
        <v>53</v>
      </c>
      <c r="J7" s="64"/>
      <c r="K7" s="64"/>
      <c r="L7" s="64"/>
      <c r="M7" s="65" t="s">
        <v>54</v>
      </c>
      <c r="N7" s="66"/>
      <c r="O7" s="66"/>
      <c r="P7" s="67"/>
      <c r="Q7" s="68"/>
    </row>
    <row r="8" spans="1:17" ht="72.75" thickBot="1" x14ac:dyDescent="0.3">
      <c r="A8" s="7" t="s">
        <v>47</v>
      </c>
      <c r="B8" s="6" t="s">
        <v>16</v>
      </c>
      <c r="C8" s="8" t="s">
        <v>15</v>
      </c>
      <c r="D8" s="9" t="s">
        <v>40</v>
      </c>
      <c r="E8" s="15" t="s">
        <v>42</v>
      </c>
      <c r="F8" s="9" t="s">
        <v>39</v>
      </c>
      <c r="G8" s="15" t="s">
        <v>43</v>
      </c>
      <c r="H8" s="51" t="s">
        <v>45</v>
      </c>
      <c r="I8" s="62" t="s">
        <v>44</v>
      </c>
      <c r="J8" s="51" t="s">
        <v>71</v>
      </c>
      <c r="K8" s="51" t="s">
        <v>46</v>
      </c>
      <c r="L8" s="51" t="s">
        <v>71</v>
      </c>
      <c r="M8" s="53" t="s">
        <v>48</v>
      </c>
      <c r="N8" s="51" t="s">
        <v>71</v>
      </c>
      <c r="O8" s="52" t="s">
        <v>51</v>
      </c>
      <c r="P8" s="51" t="s">
        <v>71</v>
      </c>
      <c r="Q8" s="69" t="s">
        <v>52</v>
      </c>
    </row>
    <row r="9" spans="1:17" ht="15.75" thickTop="1" x14ac:dyDescent="0.25">
      <c r="A9" s="24" t="s">
        <v>36</v>
      </c>
      <c r="B9" s="25" t="s">
        <v>58</v>
      </c>
      <c r="C9" s="26" t="s">
        <v>6</v>
      </c>
      <c r="D9" s="24">
        <v>152</v>
      </c>
      <c r="E9" s="24">
        <v>1.35</v>
      </c>
      <c r="F9" s="24">
        <f>D9*E9</f>
        <v>205.20000000000002</v>
      </c>
      <c r="G9" s="27">
        <f>F9/$B$3</f>
        <v>2.5398239946530024E-2</v>
      </c>
      <c r="H9" s="27">
        <f>F9/$B$6</f>
        <v>3.6479675736215682E-2</v>
      </c>
      <c r="I9" s="54">
        <f>G9*$B$37</f>
        <v>3859.0608978500618</v>
      </c>
      <c r="J9" s="25"/>
      <c r="K9" s="24">
        <f>H9*$B$39</f>
        <v>-631.88306806161722</v>
      </c>
      <c r="L9" s="25"/>
      <c r="M9" s="54">
        <f>G9*$B$44</f>
        <v>435.62400802049689</v>
      </c>
      <c r="N9" s="25"/>
      <c r="O9" s="24">
        <f>H9*$B$46</f>
        <v>-630.64129989955654</v>
      </c>
      <c r="P9" s="25"/>
      <c r="Q9" s="70"/>
    </row>
    <row r="10" spans="1:17" ht="15" x14ac:dyDescent="0.25">
      <c r="A10" s="24" t="s">
        <v>36</v>
      </c>
      <c r="B10" s="25" t="s">
        <v>18</v>
      </c>
      <c r="C10" s="26" t="s">
        <v>8</v>
      </c>
      <c r="D10" s="24">
        <v>559</v>
      </c>
      <c r="E10" s="24">
        <v>1.35</v>
      </c>
      <c r="F10" s="24">
        <f t="shared" ref="F10:F22" si="0">D10*E10</f>
        <v>754.65000000000009</v>
      </c>
      <c r="G10" s="27">
        <f t="shared" ref="G10:G22" si="1">F10/$B$3</f>
        <v>9.3405369277041336E-2</v>
      </c>
      <c r="H10" s="27">
        <f>F10/$B$6</f>
        <v>0.13415880747726688</v>
      </c>
      <c r="I10" s="54">
        <f t="shared" ref="I10:I22" si="2">G10*$B$37</f>
        <v>14192.204223014371</v>
      </c>
      <c r="J10" s="24">
        <f>SUM(I9:I10)</f>
        <v>18051.265120864431</v>
      </c>
      <c r="K10" s="24">
        <f>H10*$B$39</f>
        <v>-2323.833125305553</v>
      </c>
      <c r="L10" s="24">
        <f>SUM(K9:K10)</f>
        <v>-2955.7161933671705</v>
      </c>
      <c r="M10" s="54">
        <f t="shared" ref="M10:M22" si="3">G10*$B$44</f>
        <v>1602.064608443801</v>
      </c>
      <c r="N10" s="24">
        <f>SUM(M9:M10)</f>
        <v>2037.6886164642979</v>
      </c>
      <c r="O10" s="24">
        <f t="shared" ref="O10:O22" si="4">H10*$B$46</f>
        <v>-2319.2663594990272</v>
      </c>
      <c r="P10" s="24">
        <f>SUM(O9:O10)</f>
        <v>-2949.9076593985837</v>
      </c>
      <c r="Q10" s="71">
        <f>P10+N10+L10+J10</f>
        <v>14183.329884562974</v>
      </c>
    </row>
    <row r="11" spans="1:17" ht="15" x14ac:dyDescent="0.25">
      <c r="A11" s="28" t="s">
        <v>38</v>
      </c>
      <c r="B11" s="29" t="s">
        <v>33</v>
      </c>
      <c r="C11" s="30" t="s">
        <v>2</v>
      </c>
      <c r="D11" s="28">
        <v>185.5</v>
      </c>
      <c r="E11" s="28">
        <v>2</v>
      </c>
      <c r="F11" s="28">
        <f t="shared" si="0"/>
        <v>371</v>
      </c>
      <c r="G11" s="31">
        <f t="shared" si="1"/>
        <v>4.5919819786367631E-2</v>
      </c>
      <c r="H11" s="31">
        <f>F11/$B$6</f>
        <v>6.5954969289161877E-2</v>
      </c>
      <c r="I11" s="55">
        <f t="shared" si="2"/>
        <v>6977.1520131694579</v>
      </c>
      <c r="J11" s="29"/>
      <c r="K11" s="28">
        <f>H11*$B$39</f>
        <v>-1142.4396600919104</v>
      </c>
      <c r="L11" s="29"/>
      <c r="M11" s="55">
        <f t="shared" si="3"/>
        <v>787.60480982263323</v>
      </c>
      <c r="N11" s="29"/>
      <c r="O11" s="28">
        <f t="shared" si="4"/>
        <v>-1140.1945529373074</v>
      </c>
      <c r="P11" s="29"/>
      <c r="Q11" s="72"/>
    </row>
    <row r="12" spans="1:17" ht="15" x14ac:dyDescent="0.25">
      <c r="A12" s="28" t="s">
        <v>38</v>
      </c>
      <c r="B12" s="29" t="s">
        <v>62</v>
      </c>
      <c r="C12" s="30" t="s">
        <v>11</v>
      </c>
      <c r="D12" s="28">
        <v>288</v>
      </c>
      <c r="E12" s="28">
        <v>1.35</v>
      </c>
      <c r="F12" s="28">
        <f t="shared" si="0"/>
        <v>388.8</v>
      </c>
      <c r="G12" s="31">
        <f t="shared" si="1"/>
        <v>4.8122980951320039E-2</v>
      </c>
      <c r="H12" s="31">
        <f>F12/$B$6</f>
        <v>6.9119385605461284E-2</v>
      </c>
      <c r="I12" s="55">
        <f t="shared" si="2"/>
        <v>7311.9048590843267</v>
      </c>
      <c r="J12" s="29"/>
      <c r="K12" s="28">
        <f>H12*$B$39</f>
        <v>-1197.2521289588535</v>
      </c>
      <c r="L12" s="29"/>
      <c r="M12" s="55">
        <f t="shared" si="3"/>
        <v>825.39285730199401</v>
      </c>
      <c r="N12" s="29"/>
      <c r="O12" s="28">
        <f t="shared" si="4"/>
        <v>-1194.8993050728438</v>
      </c>
      <c r="P12" s="29"/>
      <c r="Q12" s="72"/>
    </row>
    <row r="13" spans="1:17" ht="15" x14ac:dyDescent="0.25">
      <c r="A13" s="28" t="s">
        <v>38</v>
      </c>
      <c r="B13" s="32" t="s">
        <v>63</v>
      </c>
      <c r="C13" s="33" t="s">
        <v>13</v>
      </c>
      <c r="D13" s="34">
        <v>228</v>
      </c>
      <c r="E13" s="28">
        <v>1.35</v>
      </c>
      <c r="F13" s="28">
        <f t="shared" si="0"/>
        <v>307.8</v>
      </c>
      <c r="G13" s="31">
        <f t="shared" si="1"/>
        <v>3.8097359919795029E-2</v>
      </c>
      <c r="H13" s="31">
        <f>F13/$B$6</f>
        <v>5.4719513604323519E-2</v>
      </c>
      <c r="I13" s="55">
        <f t="shared" si="2"/>
        <v>5788.5913467750916</v>
      </c>
      <c r="J13" s="28">
        <f>SUM(I11:I13)</f>
        <v>20077.648219028877</v>
      </c>
      <c r="K13" s="28">
        <f>H13*$B$39</f>
        <v>-947.82460209242583</v>
      </c>
      <c r="L13" s="28">
        <f>SUM(K11:K13)</f>
        <v>-3287.5163911431896</v>
      </c>
      <c r="M13" s="55">
        <f t="shared" si="3"/>
        <v>653.43601203074525</v>
      </c>
      <c r="N13" s="28">
        <f>SUM(M11:M13)</f>
        <v>2266.4336791553724</v>
      </c>
      <c r="O13" s="28">
        <f t="shared" si="4"/>
        <v>-945.96194984933481</v>
      </c>
      <c r="P13" s="28">
        <f>SUM(O11:O13)</f>
        <v>-3281.0558078594859</v>
      </c>
      <c r="Q13" s="73">
        <f>P13+N13+L13+J13</f>
        <v>15775.509699181574</v>
      </c>
    </row>
    <row r="14" spans="1:17" ht="15" x14ac:dyDescent="0.25">
      <c r="A14" s="47" t="s">
        <v>37</v>
      </c>
      <c r="B14" s="48" t="s">
        <v>64</v>
      </c>
      <c r="C14" s="49" t="s">
        <v>12</v>
      </c>
      <c r="D14" s="47">
        <v>982</v>
      </c>
      <c r="E14" s="47">
        <v>1.35</v>
      </c>
      <c r="F14" s="47">
        <f t="shared" si="0"/>
        <v>1325.7</v>
      </c>
      <c r="G14" s="50">
        <f t="shared" si="1"/>
        <v>0.16408599754929265</v>
      </c>
      <c r="H14" s="50">
        <f>F14/$B$6</f>
        <v>0.23567790508528813</v>
      </c>
      <c r="I14" s="56">
        <f t="shared" si="2"/>
        <v>24931.564484794475</v>
      </c>
      <c r="J14" s="47">
        <f>SUM(I14)</f>
        <v>24931.564484794475</v>
      </c>
      <c r="K14" s="47">
        <f>H14*$B$39</f>
        <v>-4082.2971897138686</v>
      </c>
      <c r="L14" s="47">
        <f>SUM(K14)</f>
        <v>-4082.2971897138686</v>
      </c>
      <c r="M14" s="56">
        <f t="shared" si="3"/>
        <v>2814.3603676061048</v>
      </c>
      <c r="N14" s="47">
        <f>SUM(M14)</f>
        <v>2814.3603676061048</v>
      </c>
      <c r="O14" s="47">
        <f t="shared" si="4"/>
        <v>-4074.2747138247664</v>
      </c>
      <c r="P14" s="47">
        <f>SUM(O14)</f>
        <v>-4074.2747138247664</v>
      </c>
      <c r="Q14" s="74">
        <f>P14+N14+L14+J14</f>
        <v>19589.352948861946</v>
      </c>
    </row>
    <row r="15" spans="1:17" ht="15" x14ac:dyDescent="0.25">
      <c r="A15" s="35" t="s">
        <v>35</v>
      </c>
      <c r="B15" s="36" t="s">
        <v>59</v>
      </c>
      <c r="C15" s="37" t="s">
        <v>5</v>
      </c>
      <c r="D15" s="35">
        <v>297</v>
      </c>
      <c r="E15" s="35">
        <v>1.35</v>
      </c>
      <c r="F15" s="35">
        <f t="shared" si="0"/>
        <v>400.95000000000005</v>
      </c>
      <c r="G15" s="38">
        <f t="shared" si="1"/>
        <v>4.9626824106048795E-2</v>
      </c>
      <c r="H15" s="38">
        <f>F15/$B$6</f>
        <v>7.1279366405631955E-2</v>
      </c>
      <c r="I15" s="57">
        <f t="shared" si="2"/>
        <v>7540.4018859307125</v>
      </c>
      <c r="J15" s="36"/>
      <c r="K15" s="35">
        <f>H15*$B$39</f>
        <v>-1234.666257988818</v>
      </c>
      <c r="L15" s="36"/>
      <c r="M15" s="57">
        <f t="shared" si="3"/>
        <v>851.18638409268146</v>
      </c>
      <c r="N15" s="36"/>
      <c r="O15" s="35">
        <f t="shared" si="4"/>
        <v>-1232.2399083563703</v>
      </c>
      <c r="P15" s="36"/>
      <c r="Q15" s="75"/>
    </row>
    <row r="16" spans="1:17" ht="15" x14ac:dyDescent="0.25">
      <c r="A16" s="35" t="s">
        <v>35</v>
      </c>
      <c r="B16" s="36" t="s">
        <v>17</v>
      </c>
      <c r="C16" s="37" t="s">
        <v>7</v>
      </c>
      <c r="D16" s="35">
        <v>53</v>
      </c>
      <c r="E16" s="35">
        <v>0.5</v>
      </c>
      <c r="F16" s="35">
        <f t="shared" si="0"/>
        <v>26.5</v>
      </c>
      <c r="G16" s="38">
        <f t="shared" si="1"/>
        <v>3.2799871275976879E-3</v>
      </c>
      <c r="H16" s="38">
        <f>F16/$B$6</f>
        <v>4.7110692349401333E-3</v>
      </c>
      <c r="I16" s="57">
        <f t="shared" si="2"/>
        <v>498.36800094067553</v>
      </c>
      <c r="J16" s="35">
        <f>SUM(I15:I16)</f>
        <v>8038.7698868713878</v>
      </c>
      <c r="K16" s="35">
        <f>H16*$B$39</f>
        <v>-81.60283286370786</v>
      </c>
      <c r="L16" s="35">
        <f>SUM(K15:K16)</f>
        <v>-1316.2690908525258</v>
      </c>
      <c r="M16" s="57">
        <f t="shared" si="3"/>
        <v>56.25748641590237</v>
      </c>
      <c r="N16" s="35">
        <f>SUM(M15:M16)</f>
        <v>907.44387050858381</v>
      </c>
      <c r="O16" s="35">
        <f t="shared" si="4"/>
        <v>-81.442468066950511</v>
      </c>
      <c r="P16" s="35">
        <f>SUM(O15:O16)</f>
        <v>-1313.6823764233209</v>
      </c>
      <c r="Q16" s="76">
        <f>P16+N16+L16+J16</f>
        <v>6316.262290104125</v>
      </c>
    </row>
    <row r="17" spans="1:17" ht="15" x14ac:dyDescent="0.25">
      <c r="A17" s="39" t="s">
        <v>34</v>
      </c>
      <c r="B17" s="40" t="s">
        <v>19</v>
      </c>
      <c r="C17" s="41" t="s">
        <v>9</v>
      </c>
      <c r="D17" s="39">
        <v>352.5</v>
      </c>
      <c r="E17" s="39">
        <v>1.35</v>
      </c>
      <c r="F17" s="39">
        <f t="shared" si="0"/>
        <v>475.87500000000006</v>
      </c>
      <c r="G17" s="42">
        <f t="shared" si="1"/>
        <v>5.8900523560209431E-2</v>
      </c>
      <c r="H17" s="42">
        <f>F17/$B$6</f>
        <v>8.4599248006684391E-2</v>
      </c>
      <c r="I17" s="58">
        <f t="shared" si="2"/>
        <v>8949.4668848167548</v>
      </c>
      <c r="J17" s="40"/>
      <c r="K17" s="39">
        <f>H17*$B$39</f>
        <v>-1465.3867203402635</v>
      </c>
      <c r="L17" s="40"/>
      <c r="M17" s="58">
        <f t="shared" si="3"/>
        <v>1010.2464659685866</v>
      </c>
      <c r="N17" s="40"/>
      <c r="O17" s="39">
        <f t="shared" si="4"/>
        <v>-1462.5069619381163</v>
      </c>
      <c r="P17" s="40"/>
      <c r="Q17" s="77"/>
    </row>
    <row r="18" spans="1:17" ht="15" x14ac:dyDescent="0.25">
      <c r="A18" s="39" t="s">
        <v>34</v>
      </c>
      <c r="B18" s="40" t="s">
        <v>20</v>
      </c>
      <c r="C18" s="41" t="s">
        <v>10</v>
      </c>
      <c r="D18" s="39">
        <v>274</v>
      </c>
      <c r="E18" s="39">
        <v>1.35</v>
      </c>
      <c r="F18" s="39">
        <f t="shared" si="0"/>
        <v>369.90000000000003</v>
      </c>
      <c r="G18" s="42">
        <f t="shared" si="1"/>
        <v>4.5783669377297539E-2</v>
      </c>
      <c r="H18" s="42">
        <f>F18/$B$6</f>
        <v>6.5759415471862481E-2</v>
      </c>
      <c r="I18" s="58">
        <f t="shared" si="2"/>
        <v>6956.4650395455055</v>
      </c>
      <c r="J18" s="39">
        <f>SUM(I17:I18)</f>
        <v>15905.931924362259</v>
      </c>
      <c r="K18" s="39">
        <f>H18*$B$39</f>
        <v>-1139.0523726900205</v>
      </c>
      <c r="L18" s="39">
        <f>SUM(K17:K18)</f>
        <v>-2604.4390930302843</v>
      </c>
      <c r="M18" s="58">
        <f t="shared" si="3"/>
        <v>785.26959340536939</v>
      </c>
      <c r="N18" s="39">
        <f>SUM(M17:M18)</f>
        <v>1795.5160593739561</v>
      </c>
      <c r="O18" s="39">
        <f t="shared" si="4"/>
        <v>-1136.8139221873585</v>
      </c>
      <c r="P18" s="39">
        <f>SUM(O17:O18)</f>
        <v>-2599.3208841254745</v>
      </c>
      <c r="Q18" s="78">
        <f>P18+N18+L18+J18</f>
        <v>12497.688006580456</v>
      </c>
    </row>
    <row r="19" spans="1:17" ht="15" x14ac:dyDescent="0.25">
      <c r="A19" s="20" t="s">
        <v>41</v>
      </c>
      <c r="B19" s="21" t="s">
        <v>65</v>
      </c>
      <c r="C19" s="22" t="s">
        <v>0</v>
      </c>
      <c r="D19" s="20">
        <v>213.5</v>
      </c>
      <c r="E19" s="20">
        <v>1.35</v>
      </c>
      <c r="F19" s="20">
        <f t="shared" si="0"/>
        <v>288.22500000000002</v>
      </c>
      <c r="G19" s="23">
        <f t="shared" si="1"/>
        <v>3.5674501503843159E-2</v>
      </c>
      <c r="H19" s="23">
        <f>F19/$B$6</f>
        <v>5.1239544537381894E-2</v>
      </c>
      <c r="I19" s="59">
        <f t="shared" si="2"/>
        <v>5420.4572479670278</v>
      </c>
      <c r="J19" s="21"/>
      <c r="K19" s="20">
        <f>H19*$B$39</f>
        <v>-887.54628309970576</v>
      </c>
      <c r="L19" s="21"/>
      <c r="M19" s="59">
        <f t="shared" si="3"/>
        <v>611.8797744235269</v>
      </c>
      <c r="N19" s="21"/>
      <c r="O19" s="20">
        <f t="shared" si="4"/>
        <v>-885.80208900365346</v>
      </c>
      <c r="P19" s="21"/>
      <c r="Q19" s="79"/>
    </row>
    <row r="20" spans="1:17" ht="15" x14ac:dyDescent="0.25">
      <c r="A20" s="20" t="s">
        <v>41</v>
      </c>
      <c r="B20" s="21" t="s">
        <v>32</v>
      </c>
      <c r="C20" s="22" t="s">
        <v>1</v>
      </c>
      <c r="D20" s="20">
        <v>67</v>
      </c>
      <c r="E20" s="20">
        <v>2</v>
      </c>
      <c r="F20" s="20">
        <f t="shared" si="0"/>
        <v>134</v>
      </c>
      <c r="G20" s="23">
        <f t="shared" si="1"/>
        <v>1.6585595286720385E-2</v>
      </c>
      <c r="H20" s="23">
        <f>F20/$B$6</f>
        <v>2.3822010471018035E-2</v>
      </c>
      <c r="I20" s="59">
        <f t="shared" si="2"/>
        <v>2520.0495141905858</v>
      </c>
      <c r="J20" s="21"/>
      <c r="K20" s="20">
        <f>H20*$B$39</f>
        <v>-412.63319259384355</v>
      </c>
      <c r="L20" s="21"/>
      <c r="M20" s="59">
        <f t="shared" si="3"/>
        <v>284.47181810305352</v>
      </c>
      <c r="N20" s="21"/>
      <c r="O20" s="20">
        <f t="shared" si="4"/>
        <v>-411.82229135741017</v>
      </c>
      <c r="P20" s="21"/>
      <c r="Q20" s="79"/>
    </row>
    <row r="21" spans="1:17" ht="15" x14ac:dyDescent="0.25">
      <c r="A21" s="20" t="s">
        <v>41</v>
      </c>
      <c r="B21" s="21" t="s">
        <v>60</v>
      </c>
      <c r="C21" s="22" t="s">
        <v>3</v>
      </c>
      <c r="D21" s="20">
        <v>291</v>
      </c>
      <c r="E21" s="20">
        <v>1.35</v>
      </c>
      <c r="F21" s="20">
        <f t="shared" si="0"/>
        <v>392.85</v>
      </c>
      <c r="G21" s="23">
        <f t="shared" si="1"/>
        <v>4.8624262002896289E-2</v>
      </c>
      <c r="H21" s="23">
        <f>F21/$B$6</f>
        <v>6.9839379205518179E-2</v>
      </c>
      <c r="I21" s="59">
        <f t="shared" si="2"/>
        <v>7388.0705346997884</v>
      </c>
      <c r="J21" s="21"/>
      <c r="K21" s="20">
        <f>H21*$B$39</f>
        <v>-1209.723505302175</v>
      </c>
      <c r="L21" s="21"/>
      <c r="M21" s="59">
        <f t="shared" si="3"/>
        <v>833.9906995655565</v>
      </c>
      <c r="N21" s="21"/>
      <c r="O21" s="20">
        <f t="shared" si="4"/>
        <v>-1207.3461728340194</v>
      </c>
      <c r="P21" s="21"/>
      <c r="Q21" s="79"/>
    </row>
    <row r="22" spans="1:17" ht="15" x14ac:dyDescent="0.25">
      <c r="A22" s="43" t="s">
        <v>41</v>
      </c>
      <c r="B22" s="44" t="s">
        <v>61</v>
      </c>
      <c r="C22" s="45" t="s">
        <v>4</v>
      </c>
      <c r="D22" s="43">
        <v>136</v>
      </c>
      <c r="E22" s="43">
        <v>1.35</v>
      </c>
      <c r="F22" s="43">
        <f t="shared" si="0"/>
        <v>183.60000000000002</v>
      </c>
      <c r="G22" s="46">
        <f t="shared" si="1"/>
        <v>2.2724741004790022E-2</v>
      </c>
      <c r="H22" s="46">
        <f>F22/$B$6</f>
        <v>3.2639709869245609E-2</v>
      </c>
      <c r="I22" s="60">
        <f t="shared" si="2"/>
        <v>3452.8439612342659</v>
      </c>
      <c r="J22" s="43">
        <f>SUM(I19:I22)</f>
        <v>18781.421258091668</v>
      </c>
      <c r="K22" s="43">
        <f>H22*$B$39</f>
        <v>-565.36906089723641</v>
      </c>
      <c r="L22" s="43">
        <f>SUM(K19:K22)</f>
        <v>-3075.2720418929607</v>
      </c>
      <c r="M22" s="60">
        <f t="shared" si="3"/>
        <v>389.76884928149724</v>
      </c>
      <c r="N22" s="43">
        <f>SUM(M19:M22)</f>
        <v>2120.1111413736339</v>
      </c>
      <c r="O22" s="43">
        <f t="shared" si="4"/>
        <v>-564.25800517328742</v>
      </c>
      <c r="P22" s="43">
        <f>SUM(O19:O22)</f>
        <v>-3069.2285583683706</v>
      </c>
      <c r="Q22" s="80">
        <f>P22+N22+L22+J22</f>
        <v>14757.031799203971</v>
      </c>
    </row>
    <row r="23" spans="1:17" ht="15" x14ac:dyDescent="0.25">
      <c r="D23" s="1">
        <f>SUM(D9:D22)</f>
        <v>4078.5</v>
      </c>
      <c r="E23" s="1"/>
      <c r="F23" s="1">
        <f>SUM(F9:F22)</f>
        <v>5625.0500000000011</v>
      </c>
      <c r="G23" s="17">
        <f>SUM(G9:G22)</f>
        <v>0.69622987139975001</v>
      </c>
      <c r="H23" s="14">
        <f>SUM(H9:H22)</f>
        <v>1.0000000000000002</v>
      </c>
      <c r="I23" s="61">
        <f>SUM(I9:I22)</f>
        <v>105786.6008940131</v>
      </c>
      <c r="J23" s="1">
        <f>SUM(J9:J22)</f>
        <v>105786.6008940131</v>
      </c>
      <c r="K23" s="1">
        <f>SUM(K9:K22)</f>
        <v>-17321.509999999998</v>
      </c>
      <c r="L23" s="1">
        <f>SUM(L9:L22)</f>
        <v>-17321.509999999998</v>
      </c>
      <c r="M23" s="61">
        <f>SUM(M9:M22)</f>
        <v>11941.553734481951</v>
      </c>
      <c r="N23" s="1">
        <f>SUM(N9:N22)</f>
        <v>11941.55373448195</v>
      </c>
      <c r="O23" s="1">
        <f>SUM(O9:O22)</f>
        <v>-17287.47</v>
      </c>
      <c r="P23" s="1">
        <f>SUM(P9:P22)</f>
        <v>-17287.47</v>
      </c>
      <c r="Q23" s="81">
        <f>SUM(Q9:Q22)</f>
        <v>83119.174628495035</v>
      </c>
    </row>
    <row r="24" spans="1:17" ht="15" x14ac:dyDescent="0.25">
      <c r="D24" s="1"/>
      <c r="E24" s="1"/>
      <c r="F24" s="1"/>
      <c r="G24" s="17"/>
      <c r="H24" s="14"/>
      <c r="I24" s="5"/>
      <c r="J24" s="1"/>
      <c r="K24" s="1"/>
      <c r="L24" s="1"/>
      <c r="M24" s="5"/>
      <c r="N24" s="1"/>
      <c r="O24" s="1"/>
      <c r="P24" s="1"/>
      <c r="Q24" s="82"/>
    </row>
    <row r="25" spans="1:17" ht="15" x14ac:dyDescent="0.25">
      <c r="A25" s="83" t="s">
        <v>67</v>
      </c>
      <c r="C25" s="1"/>
      <c r="D25" s="1"/>
      <c r="E25" s="1"/>
      <c r="F25" s="1"/>
      <c r="G25" s="1"/>
    </row>
    <row r="26" spans="1:17" x14ac:dyDescent="0.2">
      <c r="A26" t="s">
        <v>21</v>
      </c>
      <c r="C26" s="1">
        <v>134620.54999999999</v>
      </c>
      <c r="D26" s="1"/>
      <c r="E26" s="1"/>
      <c r="F26" s="1"/>
      <c r="G26" s="1"/>
    </row>
    <row r="27" spans="1:17" x14ac:dyDescent="0.2">
      <c r="A27" t="s">
        <v>22</v>
      </c>
      <c r="B27" s="1"/>
      <c r="C27" s="1">
        <v>-135.72999999999999</v>
      </c>
      <c r="D27" s="1"/>
      <c r="E27" s="1"/>
      <c r="F27" s="1"/>
      <c r="G27" s="1"/>
    </row>
    <row r="28" spans="1:17" x14ac:dyDescent="0.2">
      <c r="B28" s="1"/>
      <c r="C28" s="1"/>
      <c r="D28" s="1"/>
      <c r="E28" s="1"/>
      <c r="F28" s="1"/>
      <c r="G28" s="1"/>
    </row>
    <row r="29" spans="1:17" x14ac:dyDescent="0.2">
      <c r="A29" t="s">
        <v>68</v>
      </c>
      <c r="B29" s="1"/>
      <c r="C29" s="1"/>
      <c r="D29" s="1"/>
      <c r="E29" s="1"/>
      <c r="F29" s="1"/>
      <c r="G29" s="1"/>
    </row>
    <row r="30" spans="1:17" x14ac:dyDescent="0.2">
      <c r="A30" t="s">
        <v>69</v>
      </c>
      <c r="B30" s="1"/>
      <c r="C30" s="1"/>
      <c r="D30" s="1"/>
      <c r="E30" s="1"/>
      <c r="F30" s="1"/>
      <c r="G30" s="1"/>
    </row>
    <row r="31" spans="1:17" x14ac:dyDescent="0.2">
      <c r="B31" s="1"/>
      <c r="C31" s="1"/>
      <c r="D31" s="1"/>
      <c r="E31" s="1"/>
      <c r="F31" s="1"/>
      <c r="G31" s="1"/>
    </row>
    <row r="32" spans="1:17" ht="15" x14ac:dyDescent="0.25">
      <c r="A32" s="4" t="s">
        <v>24</v>
      </c>
      <c r="B32" s="1"/>
      <c r="C32" s="1"/>
      <c r="D32" s="1"/>
      <c r="E32" s="1"/>
      <c r="F32" s="1"/>
      <c r="G32" s="1"/>
    </row>
    <row r="33" spans="1:7" x14ac:dyDescent="0.2">
      <c r="B33" s="1"/>
      <c r="C33" s="1"/>
      <c r="D33" s="1"/>
      <c r="E33" s="1"/>
      <c r="F33" s="1"/>
      <c r="G33" s="1"/>
    </row>
    <row r="34" spans="1:7" ht="18" x14ac:dyDescent="0.25">
      <c r="A34" s="13" t="s">
        <v>25</v>
      </c>
      <c r="B34" s="1"/>
    </row>
    <row r="35" spans="1:7" ht="76.5" customHeight="1" x14ac:dyDescent="0.2">
      <c r="A35" s="10" t="s">
        <v>57</v>
      </c>
      <c r="B35" s="1">
        <v>134620.54999999999</v>
      </c>
      <c r="C35" t="s">
        <v>55</v>
      </c>
    </row>
    <row r="36" spans="1:7" x14ac:dyDescent="0.2">
      <c r="A36" s="2" t="s">
        <v>30</v>
      </c>
      <c r="B36" s="3">
        <v>-17321.509999999998</v>
      </c>
      <c r="C36" t="s">
        <v>55</v>
      </c>
    </row>
    <row r="37" spans="1:7" ht="15" x14ac:dyDescent="0.25">
      <c r="A37" s="11" t="s">
        <v>23</v>
      </c>
      <c r="B37" s="12">
        <f>B35-B36</f>
        <v>151942.06</v>
      </c>
      <c r="C37" t="s">
        <v>56</v>
      </c>
    </row>
    <row r="38" spans="1:7" x14ac:dyDescent="0.2">
      <c r="B38" s="1"/>
    </row>
    <row r="39" spans="1:7" ht="30" x14ac:dyDescent="0.25">
      <c r="A39" s="18" t="s">
        <v>30</v>
      </c>
      <c r="B39" s="12">
        <v>-17321.509999999998</v>
      </c>
      <c r="C39" t="s">
        <v>55</v>
      </c>
    </row>
    <row r="40" spans="1:7" x14ac:dyDescent="0.2">
      <c r="B40" s="1"/>
    </row>
    <row r="41" spans="1:7" ht="18" x14ac:dyDescent="0.25">
      <c r="A41" s="13" t="s">
        <v>26</v>
      </c>
    </row>
    <row r="42" spans="1:7" ht="31.5" customHeight="1" x14ac:dyDescent="0.2">
      <c r="A42" s="10" t="s">
        <v>27</v>
      </c>
      <c r="B42" s="1">
        <v>-135.72999999999999</v>
      </c>
      <c r="C42" t="s">
        <v>55</v>
      </c>
    </row>
    <row r="43" spans="1:7" ht="28.5" x14ac:dyDescent="0.2">
      <c r="A43" s="19" t="s">
        <v>31</v>
      </c>
      <c r="B43" s="3">
        <v>-17287.47</v>
      </c>
      <c r="C43" t="s">
        <v>55</v>
      </c>
    </row>
    <row r="44" spans="1:7" ht="30" x14ac:dyDescent="0.25">
      <c r="A44" s="18" t="s">
        <v>29</v>
      </c>
      <c r="B44" s="12">
        <f>B42-B43</f>
        <v>17151.740000000002</v>
      </c>
      <c r="C44" t="s">
        <v>56</v>
      </c>
    </row>
    <row r="46" spans="1:7" ht="30" x14ac:dyDescent="0.25">
      <c r="A46" s="18" t="s">
        <v>28</v>
      </c>
      <c r="B46" s="12">
        <v>-17287.47</v>
      </c>
      <c r="C46" t="s">
        <v>55</v>
      </c>
    </row>
  </sheetData>
  <sortState ref="B5:M18">
    <sortCondition ref="I5:I18"/>
  </sortState>
  <mergeCells count="2">
    <mergeCell ref="I7:L7"/>
    <mergeCell ref="M7:P7"/>
  </mergeCells>
  <printOptions gridLines="1"/>
  <pageMargins left="0.39370078740157483" right="0.23622047244094491" top="0.55118110236220474" bottom="0.27559055118110237" header="0.19685039370078741" footer="0.15748031496062992"/>
  <pageSetup paperSize="8" scale="88" orientation="landscape" r:id="rId1"/>
  <headerFooter>
    <oddHeader>&amp;LKiinteistöliikelaitos&amp;C&amp;F&amp;R&amp;D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Marko</dc:creator>
  <cp:lastModifiedBy>Selin Marko</cp:lastModifiedBy>
  <cp:lastPrinted>2015-06-12T13:41:31Z</cp:lastPrinted>
  <dcterms:created xsi:type="dcterms:W3CDTF">2011-04-26T11:05:32Z</dcterms:created>
  <dcterms:modified xsi:type="dcterms:W3CDTF">2015-06-12T13:42:57Z</dcterms:modified>
</cp:coreProperties>
</file>