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3"/>
  </bookViews>
  <sheets>
    <sheet name="Hinta" sheetId="1" r:id="rId1"/>
    <sheet name="Laatu" sheetId="2" r:id="rId2"/>
    <sheet name="Hinnan pisteet" sheetId="3" r:id="rId3"/>
    <sheet name="Kokonaispisteet" sheetId="4" r:id="rId4"/>
  </sheets>
  <definedNames/>
  <calcPr fullCalcOnLoad="1"/>
</workbook>
</file>

<file path=xl/sharedStrings.xml><?xml version="1.0" encoding="utf-8"?>
<sst xmlns="http://schemas.openxmlformats.org/spreadsheetml/2006/main" count="249" uniqueCount="57">
  <si>
    <t>ISS Palvelut Oy</t>
  </si>
  <si>
    <t>Perussiivous</t>
  </si>
  <si>
    <t>Ylläpitosiivous</t>
  </si>
  <si>
    <t>Yhteensä</t>
  </si>
  <si>
    <t>ark 7-18</t>
  </si>
  <si>
    <t>Erikseen tilattavat työt</t>
  </si>
  <si>
    <t>Winclean Turku Oy</t>
  </si>
  <si>
    <t>Laadun pisteet</t>
  </si>
  <si>
    <t>Coor Service Management Oy</t>
  </si>
  <si>
    <t>Siivouspalvelu Kuura Oy</t>
  </si>
  <si>
    <t>HINNAT</t>
  </si>
  <si>
    <t>Siivouspalveluiden hankinta kouluihin ajalle 1.1.2012 (tavoite) - 30.6.2015 + 2 vuoden optio</t>
  </si>
  <si>
    <t>N-Clean Oy</t>
  </si>
  <si>
    <t>Sodexo Oy</t>
  </si>
  <si>
    <t>Turun Yrityssiivous</t>
  </si>
  <si>
    <t>Servisole Oy</t>
  </si>
  <si>
    <t>L&amp;T</t>
  </si>
  <si>
    <t>RTK</t>
  </si>
  <si>
    <t>Ryhmä 1</t>
  </si>
  <si>
    <t>Ryhmä 2</t>
  </si>
  <si>
    <t>Ryhmä 3</t>
  </si>
  <si>
    <t>Ryhmä 4</t>
  </si>
  <si>
    <t>Turun kansainvälinen koulu</t>
  </si>
  <si>
    <t>Varissuon nuorisotalo</t>
  </si>
  <si>
    <t>muina aikoina</t>
  </si>
  <si>
    <t>Runosmäen koulu</t>
  </si>
  <si>
    <t>Runosmäen kirjasto</t>
  </si>
  <si>
    <t>Luolavuoren koulu, Piiparinpolun yks.</t>
  </si>
  <si>
    <t>Turun Lyseon koulu ja lukio</t>
  </si>
  <si>
    <t>Aunelan koulu</t>
  </si>
  <si>
    <t>Hepokullan koulu</t>
  </si>
  <si>
    <t>Luolavuoren koulu, Hepokullan yks</t>
  </si>
  <si>
    <t>Ruonistulan koulu, Kastun yks</t>
  </si>
  <si>
    <t>Raunistulan koulu, raunistulan yks</t>
  </si>
  <si>
    <t>Pisteet</t>
  </si>
  <si>
    <t>Erikseen tilattvat työt</t>
  </si>
  <si>
    <t>Pisteet (max 35)</t>
  </si>
  <si>
    <t>Pisteet (max 10)</t>
  </si>
  <si>
    <t>Pisteet (max 5)</t>
  </si>
  <si>
    <t>Hinnanpisteet</t>
  </si>
  <si>
    <t>Hinnan pisteet</t>
  </si>
  <si>
    <t>Kokonaispisteet</t>
  </si>
  <si>
    <t>*</t>
  </si>
  <si>
    <t>Palvelusta vastaavan henkilön vähimmäisvaatimukset ylittävä pätevyys (vaatimus 7), max 10 p</t>
  </si>
  <si>
    <t xml:space="preserve">Pisteitä 14                                                                                                              oma laadunseurantamalli, aloituskokoukset, kuittaukset, etenemissuunnitelma, yksityiskoht seurraportti ja koonti, vastine reklamatioon 24 h,   </t>
  </si>
  <si>
    <t>Sovitun puhtaustason seurantamalli, lyhyt kuvaus, max 15 p</t>
  </si>
  <si>
    <t>Perehdyttäminen
Työntekijöiden ja työnjohdon perehdyttämiskortit ja selvitykset seuraaviin kysymyksiin: mikä on perehdyttämisen aikataulu, kesto ja sisältö ja kuka vastaa perehdyttämisestä, max 15 p</t>
  </si>
  <si>
    <t xml:space="preserve">Pisteitä 8                                                      Työnjohtajan sijaisena kohteen työntekijä. Siivoojien poissaolot hoidetaan työjärjestelyin paria päivää kauemmin. Reklamaatioprosessi kuvattu. Sijaisten perehdytys toisen työntekijän toimesta. </t>
  </si>
  <si>
    <t>Varahenkilöjärjestelmä. Kuvaus siivousorganisaation (työntekijät, työnjohto) varahenkilöjärjestelmästä poissaolotilanteissa ja selvitykset seuraaviin kysymyksiin: monenko päivän poissaolo hoidetaan työjärjestelyin, Kuinka varahenkilöstö perehdytetään, miten mahdolliset laatupoikkeamat hoidetaan,  max 10 p</t>
  </si>
  <si>
    <t>Pisteitä 10                                               Työntekijöiden ja työnjohtajan sijaisjärjestelmät on kuvattu. Työnjohtajan sijainen on nimetty ja hänellä on alan koulutus. Sijaisten perehdyttäminen on kattavaa. Poissaolotilanteiden hoitaminen sijaisjärjestelyin niin, että työt tulee tehtyä samana tai seuraavana päivänä. Reklamaatioprosessin kuvaus.</t>
  </si>
  <si>
    <t xml:space="preserve">Pisteitä 8,5-9                                               Työnjohtajan sijaisjärjestely puuttuu./Sijaisten perehdytys suppeampaa kuin vakituisilla./ Poissaolotilanteet hoidetaan työjärjestelyin 1 - 3 päivän ajan. Reklamaatioprosessi kuvattu. Kattava sijaisten perehdytysmalli tai isompi sijaisjoukko tai monipuolisen kokemuksen omaava sijaisryhmä korvaa pienen puutteen jossain toisessa asiassa. </t>
  </si>
  <si>
    <t>Pisteitä 13,5- 14                                                                      Työnjohtajan perehdytyskortti puuttuu tai työnjohdon perehdytyksestä ei kuvausta (perehdyttäjä puuttuu).</t>
  </si>
  <si>
    <t xml:space="preserve">Pisteitä 8,00- 8,5                                                   Siivousalan koulutuksen puute vähentää pisteitä. </t>
  </si>
  <si>
    <t>Pisteitä 9                                                             Työkokemuksen vähäisyys tai työkokemuksen laatu vähentää pisteitä.</t>
  </si>
  <si>
    <t>Pisteitä  9,5 -10                                                        Siivoustyönjohtajan koulutuksena siivousteknikon tutkinto, siivousteknikon at ja eat samanarvoisia. Työnjohtokokemusta on arvioitu kolmen vuoden minimivaatimuksen ylimenevältä osalta niin, että ero ensimmäisten kokemusvuosien välillä on merkitsevämpää kuin tilanteessa, että työnjohtokokemusta on yli 10 vuotta. Koulusiivouskokemus hyvä lisä.</t>
  </si>
  <si>
    <t>Pisteitä 14,5-15                                                                   Laatumalleista siivousalalle luotu CleanCard antaa parhaimmat pisteet. Sertifioitu laatujärjestelmä tai sen mukainen laatujärjestelmä tai muu ulkopuolisen auditoima malli on arvotettu hiukan vähempiarvoiseksi.</t>
  </si>
  <si>
    <t>Pisteitä 14,5 -15                                                     Työntekijöiden ja työnjohdon perehdytyskortit ovat tarjouksen liitteenä. Työntekijöiden ja työnjohdon perehdyttäjä kerrottu. Perehdytyksen laajuus ja eteneminen on kuvattu. Perehdytyksen onnistumista seurataan.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</si>
</sst>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0.0"/>
    <numFmt numFmtId="168" formatCode="#,##0.0"/>
    <numFmt numFmtId="169" formatCode="#,##0.00_ ;\-#,##0.00\ "/>
    <numFmt numFmtId="170" formatCode="[$€-2]\ #\ ##,000_);[Red]\([$€-2]\ #\ ##,000\)"/>
  </numFmts>
  <fonts count="51">
    <font>
      <sz val="10"/>
      <name val="Arial"/>
      <family val="0"/>
    </font>
    <font>
      <sz val="11"/>
      <name val="Comic Sans MS"/>
      <family val="4"/>
    </font>
    <font>
      <sz val="8"/>
      <name val="Arial"/>
      <family val="2"/>
    </font>
    <font>
      <b/>
      <sz val="12"/>
      <name val="Comic Sans MS"/>
      <family val="4"/>
    </font>
    <font>
      <u val="single"/>
      <sz val="10"/>
      <color indexed="12"/>
      <name val="Arial"/>
      <family val="2"/>
    </font>
    <font>
      <u val="single"/>
      <sz val="10"/>
      <color indexed="36"/>
      <name val="Arial"/>
      <family val="2"/>
    </font>
    <font>
      <b/>
      <sz val="11"/>
      <name val="Comic Sans MS"/>
      <family val="4"/>
    </font>
    <font>
      <b/>
      <sz val="14"/>
      <name val="Comic Sans MS"/>
      <family val="4"/>
    </font>
    <font>
      <sz val="12"/>
      <name val="Comic Sans MS"/>
      <family val="4"/>
    </font>
    <font>
      <sz val="16"/>
      <name val="Comic Sans MS"/>
      <family val="4"/>
    </font>
    <font>
      <sz val="10"/>
      <name val="Comic Sans MS"/>
      <family val="4"/>
    </font>
    <font>
      <sz val="14"/>
      <name val="Comic Sans MS"/>
      <family val="4"/>
    </font>
    <font>
      <sz val="9"/>
      <name val="Arial"/>
      <family val="2"/>
    </font>
    <font>
      <b/>
      <sz val="14"/>
      <name val="Arial"/>
      <family val="2"/>
    </font>
    <font>
      <sz val="14"/>
      <name val="Arial"/>
      <family val="2"/>
    </font>
    <font>
      <sz val="11"/>
      <name val="Arial"/>
      <family val="2"/>
    </font>
    <font>
      <b/>
      <sz val="10"/>
      <name val="Comic Sans MS"/>
      <family val="4"/>
    </font>
    <font>
      <sz val="10"/>
      <color indexed="8"/>
      <name val="Arial"/>
      <family val="2"/>
    </font>
    <font>
      <sz val="10"/>
      <color indexed="9"/>
      <name val="Arial"/>
      <family val="2"/>
    </font>
    <font>
      <sz val="10"/>
      <color indexed="20"/>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sz val="10"/>
      <color theme="1"/>
      <name val="Arial"/>
      <family val="2"/>
    </font>
    <font>
      <sz val="10"/>
      <color theme="0"/>
      <name val="Arial"/>
      <family val="2"/>
    </font>
    <font>
      <sz val="10"/>
      <color rgb="FF9C0006"/>
      <name val="Arial"/>
      <family val="2"/>
    </font>
    <font>
      <sz val="10"/>
      <color rgb="FF006100"/>
      <name val="Arial"/>
      <family val="2"/>
    </font>
    <font>
      <b/>
      <sz val="10"/>
      <color rgb="FFFA7D0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rgb="FF3F3F76"/>
      <name val="Arial"/>
      <family val="2"/>
    </font>
    <font>
      <b/>
      <sz val="10"/>
      <color theme="0"/>
      <name val="Arial"/>
      <family val="2"/>
    </font>
    <font>
      <b/>
      <sz val="10"/>
      <color rgb="FF3F3F3F"/>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style="thin"/>
      <top>
        <color indexed="63"/>
      </top>
      <bottom style="thin"/>
    </border>
    <border>
      <left>
        <color indexed="63"/>
      </left>
      <right style="thin"/>
      <top style="thin"/>
      <bottom style="thin"/>
    </border>
    <border>
      <left style="thin"/>
      <right style="thin"/>
      <top style="double"/>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0" fontId="0" fillId="26" borderId="1" applyNumberFormat="0" applyFont="0" applyAlignment="0" applyProtection="0"/>
    <xf numFmtId="0" fontId="36" fillId="27" borderId="0" applyNumberFormat="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0" fontId="39" fillId="0" borderId="3" applyNumberFormat="0" applyFill="0" applyAlignment="0" applyProtection="0"/>
    <xf numFmtId="0" fontId="40" fillId="30"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1" borderId="2" applyNumberFormat="0" applyAlignment="0" applyProtection="0"/>
    <xf numFmtId="0" fontId="48" fillId="32" borderId="8" applyNumberFormat="0" applyAlignment="0" applyProtection="0"/>
    <xf numFmtId="0" fontId="4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cellStyleXfs>
  <cellXfs count="148">
    <xf numFmtId="0" fontId="0" fillId="0" borderId="0" xfId="0" applyAlignment="1">
      <alignment/>
    </xf>
    <xf numFmtId="0" fontId="1" fillId="0" borderId="0" xfId="0"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center"/>
    </xf>
    <xf numFmtId="0" fontId="9" fillId="0" borderId="0" xfId="0" applyFont="1" applyBorder="1" applyAlignment="1">
      <alignment/>
    </xf>
    <xf numFmtId="2" fontId="9" fillId="0" borderId="0" xfId="0" applyNumberFormat="1"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3" fillId="0" borderId="0" xfId="0" applyFont="1" applyAlignment="1">
      <alignment/>
    </xf>
    <xf numFmtId="0" fontId="1" fillId="0" borderId="0" xfId="0" applyFont="1" applyAlignment="1">
      <alignment/>
    </xf>
    <xf numFmtId="0" fontId="1" fillId="0" borderId="10" xfId="0" applyFont="1" applyBorder="1" applyAlignment="1">
      <alignment/>
    </xf>
    <xf numFmtId="2" fontId="6" fillId="0" borderId="0" xfId="0" applyNumberFormat="1" applyFont="1" applyBorder="1" applyAlignment="1">
      <alignment horizontal="center" wrapText="1"/>
    </xf>
    <xf numFmtId="49" fontId="6" fillId="0" borderId="0" xfId="0" applyNumberFormat="1" applyFont="1" applyBorder="1" applyAlignment="1">
      <alignment horizontal="center" wrapText="1"/>
    </xf>
    <xf numFmtId="0" fontId="3" fillId="0" borderId="0" xfId="0" applyFont="1" applyBorder="1" applyAlignment="1">
      <alignment horizontal="center" wrapText="1"/>
    </xf>
    <xf numFmtId="2" fontId="3" fillId="0" borderId="0" xfId="0" applyNumberFormat="1" applyFont="1" applyBorder="1" applyAlignment="1">
      <alignment horizontal="center"/>
    </xf>
    <xf numFmtId="2" fontId="6" fillId="0" borderId="0" xfId="0" applyNumberFormat="1" applyFont="1" applyBorder="1" applyAlignment="1">
      <alignment horizontal="center"/>
    </xf>
    <xf numFmtId="2" fontId="7" fillId="0" borderId="0" xfId="0" applyNumberFormat="1" applyFont="1" applyBorder="1" applyAlignment="1">
      <alignment horizontal="center"/>
    </xf>
    <xf numFmtId="2" fontId="7" fillId="0" borderId="0" xfId="0" applyNumberFormat="1" applyFont="1" applyBorder="1" applyAlignment="1">
      <alignment horizontal="center" wrapText="1"/>
    </xf>
    <xf numFmtId="0" fontId="0" fillId="0" borderId="0" xfId="0" applyFont="1" applyBorder="1" applyAlignment="1">
      <alignment/>
    </xf>
    <xf numFmtId="4" fontId="1" fillId="0" borderId="11" xfId="0" applyNumberFormat="1" applyFont="1" applyBorder="1" applyAlignment="1">
      <alignment horizontal="center" wrapText="1"/>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2" fontId="1" fillId="0" borderId="10" xfId="0" applyNumberFormat="1" applyFont="1" applyBorder="1" applyAlignment="1">
      <alignment horizontal="center"/>
    </xf>
    <xf numFmtId="0" fontId="0" fillId="0" borderId="0" xfId="0" applyFill="1" applyBorder="1" applyAlignment="1">
      <alignment/>
    </xf>
    <xf numFmtId="0" fontId="6" fillId="0" borderId="13" xfId="0" applyFont="1" applyBorder="1" applyAlignment="1">
      <alignment horizontal="center"/>
    </xf>
    <xf numFmtId="4" fontId="8" fillId="0" borderId="0" xfId="0" applyNumberFormat="1" applyFont="1" applyFill="1" applyBorder="1" applyAlignment="1">
      <alignment horizontal="center"/>
    </xf>
    <xf numFmtId="4" fontId="8" fillId="0" borderId="0" xfId="0" applyNumberFormat="1" applyFont="1" applyFill="1" applyBorder="1" applyAlignment="1">
      <alignment horizontal="center" wrapText="1"/>
    </xf>
    <xf numFmtId="4" fontId="7" fillId="0" borderId="0" xfId="0" applyNumberFormat="1" applyFont="1" applyFill="1" applyBorder="1" applyAlignment="1">
      <alignment horizontal="center"/>
    </xf>
    <xf numFmtId="0" fontId="8" fillId="0" borderId="0" xfId="0" applyFont="1" applyFill="1" applyBorder="1" applyAlignment="1">
      <alignment wrapText="1"/>
    </xf>
    <xf numFmtId="0" fontId="10" fillId="0" borderId="0" xfId="0" applyFont="1" applyAlignment="1">
      <alignment/>
    </xf>
    <xf numFmtId="0" fontId="8" fillId="0" borderId="0" xfId="0" applyFont="1" applyFill="1" applyBorder="1" applyAlignment="1">
      <alignment/>
    </xf>
    <xf numFmtId="0" fontId="11" fillId="0" borderId="0" xfId="0" applyFont="1" applyBorder="1" applyAlignment="1">
      <alignment/>
    </xf>
    <xf numFmtId="0" fontId="11" fillId="0" borderId="0" xfId="0" applyFont="1" applyBorder="1" applyAlignment="1">
      <alignment horizontal="center"/>
    </xf>
    <xf numFmtId="0" fontId="3" fillId="0" borderId="0" xfId="0" applyFont="1" applyFill="1" applyBorder="1" applyAlignment="1">
      <alignment/>
    </xf>
    <xf numFmtId="0" fontId="0" fillId="0" borderId="0" xfId="0" applyAlignment="1">
      <alignment horizontal="center"/>
    </xf>
    <xf numFmtId="4" fontId="1" fillId="0" borderId="11" xfId="0" applyNumberFormat="1" applyFont="1" applyBorder="1" applyAlignment="1">
      <alignment horizontal="center"/>
    </xf>
    <xf numFmtId="49" fontId="3" fillId="0" borderId="14" xfId="0" applyNumberFormat="1" applyFont="1" applyBorder="1" applyAlignment="1">
      <alignment horizontal="center" wrapText="1"/>
    </xf>
    <xf numFmtId="49" fontId="3" fillId="33" borderId="14" xfId="0" applyNumberFormat="1" applyFont="1" applyFill="1" applyBorder="1" applyAlignment="1">
      <alignment horizontal="center" wrapText="1"/>
    </xf>
    <xf numFmtId="0" fontId="3" fillId="34" borderId="14" xfId="0" applyFont="1" applyFill="1" applyBorder="1" applyAlignment="1">
      <alignment horizontal="center" wrapText="1"/>
    </xf>
    <xf numFmtId="2" fontId="3" fillId="0" borderId="14" xfId="0" applyNumberFormat="1" applyFont="1" applyBorder="1" applyAlignment="1">
      <alignment horizontal="center" wrapText="1"/>
    </xf>
    <xf numFmtId="0" fontId="3" fillId="0" borderId="15" xfId="0" applyFont="1" applyBorder="1" applyAlignment="1">
      <alignment/>
    </xf>
    <xf numFmtId="0" fontId="7" fillId="0" borderId="0" xfId="0" applyFont="1" applyAlignment="1">
      <alignment/>
    </xf>
    <xf numFmtId="0" fontId="0" fillId="0" borderId="0" xfId="0" applyBorder="1" applyAlignment="1">
      <alignment/>
    </xf>
    <xf numFmtId="4" fontId="1" fillId="0" borderId="0" xfId="0" applyNumberFormat="1" applyFont="1" applyBorder="1" applyAlignment="1">
      <alignment horizontal="center"/>
    </xf>
    <xf numFmtId="0" fontId="8" fillId="0" borderId="0" xfId="0" applyFont="1" applyBorder="1" applyAlignment="1">
      <alignment wrapText="1"/>
    </xf>
    <xf numFmtId="0" fontId="12" fillId="0" borderId="0" xfId="0" applyFont="1" applyFill="1" applyBorder="1" applyAlignment="1">
      <alignment vertical="center"/>
    </xf>
    <xf numFmtId="0" fontId="0" fillId="0" borderId="0" xfId="0" applyFont="1" applyAlignment="1">
      <alignment/>
    </xf>
    <xf numFmtId="0" fontId="13" fillId="0" borderId="0" xfId="0" applyFont="1" applyAlignment="1">
      <alignment/>
    </xf>
    <xf numFmtId="2" fontId="14" fillId="0" borderId="0" xfId="0" applyNumberFormat="1" applyFont="1" applyBorder="1" applyAlignment="1">
      <alignment horizontal="center"/>
    </xf>
    <xf numFmtId="0" fontId="14" fillId="0" borderId="0" xfId="0" applyFont="1" applyBorder="1" applyAlignment="1">
      <alignment/>
    </xf>
    <xf numFmtId="0" fontId="15" fillId="0" borderId="0" xfId="0" applyFont="1" applyBorder="1" applyAlignment="1">
      <alignment vertical="top" wrapText="1"/>
    </xf>
    <xf numFmtId="0" fontId="1" fillId="0" borderId="11" xfId="0" applyFont="1" applyBorder="1" applyAlignment="1">
      <alignment vertical="top" wrapText="1"/>
    </xf>
    <xf numFmtId="4" fontId="1" fillId="0" borderId="16" xfId="0" applyNumberFormat="1" applyFont="1" applyBorder="1" applyAlignment="1">
      <alignment horizontal="center"/>
    </xf>
    <xf numFmtId="4" fontId="1" fillId="0" borderId="10" xfId="0" applyNumberFormat="1" applyFont="1" applyBorder="1" applyAlignment="1">
      <alignment horizontal="center" wrapText="1"/>
    </xf>
    <xf numFmtId="4" fontId="1" fillId="0" borderId="17" xfId="0" applyNumberFormat="1" applyFont="1" applyBorder="1" applyAlignment="1">
      <alignment horizontal="center"/>
    </xf>
    <xf numFmtId="4" fontId="1" fillId="0" borderId="0" xfId="0" applyNumberFormat="1" applyFont="1" applyBorder="1" applyAlignment="1">
      <alignment/>
    </xf>
    <xf numFmtId="0" fontId="6" fillId="0" borderId="0" xfId="0" applyFont="1" applyBorder="1" applyAlignment="1">
      <alignment horizontal="center" wrapText="1"/>
    </xf>
    <xf numFmtId="0" fontId="1" fillId="0" borderId="10" xfId="0" applyFont="1" applyBorder="1" applyAlignment="1">
      <alignment vertical="top" wrapText="1"/>
    </xf>
    <xf numFmtId="0" fontId="3" fillId="0" borderId="18" xfId="0" applyFont="1" applyBorder="1" applyAlignment="1">
      <alignment/>
    </xf>
    <xf numFmtId="4" fontId="1" fillId="0" borderId="10" xfId="0" applyNumberFormat="1" applyFont="1" applyFill="1" applyBorder="1" applyAlignment="1">
      <alignment horizontal="center"/>
    </xf>
    <xf numFmtId="2" fontId="3" fillId="0" borderId="0" xfId="0" applyNumberFormat="1" applyFont="1" applyFill="1" applyBorder="1" applyAlignment="1">
      <alignment horizontal="center"/>
    </xf>
    <xf numFmtId="2" fontId="1" fillId="0" borderId="11" xfId="0" applyNumberFormat="1" applyFont="1" applyBorder="1" applyAlignment="1">
      <alignment horizontal="center" wrapText="1"/>
    </xf>
    <xf numFmtId="2" fontId="1" fillId="0" borderId="11" xfId="0" applyNumberFormat="1" applyFont="1" applyBorder="1" applyAlignment="1">
      <alignment horizontal="center"/>
    </xf>
    <xf numFmtId="2" fontId="1" fillId="0" borderId="16"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17" xfId="0" applyNumberFormat="1" applyFont="1" applyBorder="1" applyAlignment="1">
      <alignment horizontal="center" wrapText="1"/>
    </xf>
    <xf numFmtId="0" fontId="1" fillId="0" borderId="15" xfId="0" applyFont="1" applyBorder="1" applyAlignment="1">
      <alignment/>
    </xf>
    <xf numFmtId="0" fontId="6" fillId="0" borderId="18" xfId="0" applyFont="1" applyFill="1" applyBorder="1" applyAlignment="1">
      <alignment horizontal="center" wrapText="1"/>
    </xf>
    <xf numFmtId="0" fontId="6" fillId="0" borderId="18" xfId="0" applyFont="1" applyBorder="1" applyAlignment="1">
      <alignment horizontal="center"/>
    </xf>
    <xf numFmtId="0" fontId="6" fillId="35" borderId="18" xfId="0" applyFont="1" applyFill="1" applyBorder="1" applyAlignment="1">
      <alignment horizontal="center"/>
    </xf>
    <xf numFmtId="4" fontId="6" fillId="34" borderId="10" xfId="0" applyNumberFormat="1" applyFont="1" applyFill="1" applyBorder="1" applyAlignment="1">
      <alignment horizontal="center"/>
    </xf>
    <xf numFmtId="169" fontId="6" fillId="33" borderId="10" xfId="40" applyNumberFormat="1" applyFont="1" applyFill="1" applyBorder="1" applyAlignment="1">
      <alignment horizontal="center"/>
    </xf>
    <xf numFmtId="169" fontId="6" fillId="33" borderId="11" xfId="40" applyNumberFormat="1" applyFont="1" applyFill="1" applyBorder="1" applyAlignment="1">
      <alignment horizontal="center"/>
    </xf>
    <xf numFmtId="4" fontId="6" fillId="34" borderId="11" xfId="0" applyNumberFormat="1" applyFont="1" applyFill="1" applyBorder="1" applyAlignment="1">
      <alignment horizontal="center"/>
    </xf>
    <xf numFmtId="2" fontId="6" fillId="35" borderId="10" xfId="0" applyNumberFormat="1" applyFont="1" applyFill="1" applyBorder="1" applyAlignment="1">
      <alignment horizontal="center"/>
    </xf>
    <xf numFmtId="0" fontId="6" fillId="0" borderId="13" xfId="0" applyFont="1" applyBorder="1" applyAlignment="1">
      <alignment horizontal="center" wrapText="1"/>
    </xf>
    <xf numFmtId="0" fontId="1" fillId="0" borderId="0" xfId="0" applyFont="1" applyFill="1" applyBorder="1" applyAlignment="1">
      <alignment/>
    </xf>
    <xf numFmtId="4" fontId="6" fillId="0" borderId="11" xfId="0" applyNumberFormat="1" applyFont="1" applyFill="1" applyBorder="1" applyAlignment="1">
      <alignment horizontal="center" wrapText="1"/>
    </xf>
    <xf numFmtId="0" fontId="6" fillId="0" borderId="0" xfId="0" applyFont="1" applyFill="1" applyBorder="1" applyAlignment="1">
      <alignment horizontal="center" wrapText="1"/>
    </xf>
    <xf numFmtId="4" fontId="6" fillId="0" borderId="0" xfId="0" applyNumberFormat="1" applyFont="1" applyFill="1" applyBorder="1" applyAlignment="1">
      <alignment horizontal="center"/>
    </xf>
    <xf numFmtId="4" fontId="6" fillId="0" borderId="10" xfId="0" applyNumberFormat="1" applyFont="1" applyBorder="1" applyAlignment="1">
      <alignment horizontal="center"/>
    </xf>
    <xf numFmtId="4" fontId="6" fillId="0" borderId="11" xfId="0" applyNumberFormat="1" applyFont="1" applyBorder="1" applyAlignment="1">
      <alignment horizontal="center"/>
    </xf>
    <xf numFmtId="4" fontId="6" fillId="36" borderId="10" xfId="0" applyNumberFormat="1" applyFont="1" applyFill="1" applyBorder="1" applyAlignment="1">
      <alignment horizontal="center"/>
    </xf>
    <xf numFmtId="0" fontId="6" fillId="36" borderId="13" xfId="0" applyFont="1" applyFill="1" applyBorder="1" applyAlignment="1">
      <alignment horizontal="center"/>
    </xf>
    <xf numFmtId="4" fontId="6" fillId="0" borderId="10" xfId="0" applyNumberFormat="1" applyFont="1" applyFill="1" applyBorder="1" applyAlignment="1">
      <alignment horizontal="center"/>
    </xf>
    <xf numFmtId="4" fontId="6" fillId="0" borderId="11" xfId="0" applyNumberFormat="1" applyFont="1" applyFill="1" applyBorder="1" applyAlignment="1">
      <alignment horizontal="center"/>
    </xf>
    <xf numFmtId="0" fontId="0" fillId="0" borderId="0" xfId="0" applyBorder="1" applyAlignment="1">
      <alignment horizontal="center"/>
    </xf>
    <xf numFmtId="4" fontId="8" fillId="0" borderId="13" xfId="0" applyNumberFormat="1" applyFont="1" applyBorder="1" applyAlignment="1">
      <alignment horizontal="center"/>
    </xf>
    <xf numFmtId="0" fontId="8" fillId="0" borderId="13" xfId="0" applyFont="1" applyBorder="1" applyAlignment="1">
      <alignment horizontal="center"/>
    </xf>
    <xf numFmtId="0" fontId="6" fillId="0" borderId="0" xfId="0" applyFont="1" applyAlignment="1">
      <alignment/>
    </xf>
    <xf numFmtId="0" fontId="3" fillId="0" borderId="13" xfId="0" applyFont="1" applyBorder="1" applyAlignment="1">
      <alignment/>
    </xf>
    <xf numFmtId="4" fontId="6" fillId="0" borderId="19" xfId="0" applyNumberFormat="1" applyFont="1" applyBorder="1" applyAlignment="1">
      <alignment horizontal="center"/>
    </xf>
    <xf numFmtId="2" fontId="1" fillId="0" borderId="19" xfId="0" applyNumberFormat="1" applyFont="1" applyBorder="1" applyAlignment="1">
      <alignment horizontal="center" wrapText="1"/>
    </xf>
    <xf numFmtId="0" fontId="0" fillId="0" borderId="0" xfId="0" applyFont="1" applyFill="1" applyBorder="1" applyAlignment="1">
      <alignment/>
    </xf>
    <xf numFmtId="0" fontId="14"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wrapText="1"/>
    </xf>
    <xf numFmtId="0" fontId="12" fillId="0" borderId="0" xfId="0" applyFont="1" applyFill="1" applyBorder="1" applyAlignment="1">
      <alignment horizontal="center" wrapText="1"/>
    </xf>
    <xf numFmtId="0" fontId="16" fillId="0" borderId="0" xfId="0" applyFont="1" applyBorder="1" applyAlignment="1">
      <alignment horizontal="center"/>
    </xf>
    <xf numFmtId="0" fontId="8" fillId="0" borderId="0" xfId="0" applyFont="1" applyBorder="1" applyAlignment="1">
      <alignment horizontal="center" wrapText="1"/>
    </xf>
    <xf numFmtId="0" fontId="1" fillId="0" borderId="11" xfId="0" applyFont="1" applyBorder="1" applyAlignment="1">
      <alignment/>
    </xf>
    <xf numFmtId="2" fontId="6" fillId="19" borderId="11" xfId="0" applyNumberFormat="1" applyFont="1" applyFill="1" applyBorder="1" applyAlignment="1">
      <alignment horizontal="center"/>
    </xf>
    <xf numFmtId="0" fontId="6" fillId="0" borderId="0" xfId="0" applyFont="1" applyBorder="1" applyAlignment="1">
      <alignment horizontal="center"/>
    </xf>
    <xf numFmtId="0" fontId="1" fillId="0" borderId="20" xfId="0" applyFont="1" applyBorder="1" applyAlignment="1">
      <alignment vertical="top" wrapText="1"/>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1" fillId="0" borderId="11" xfId="0" applyFont="1" applyBorder="1" applyAlignment="1">
      <alignment vertical="center" wrapText="1"/>
    </xf>
    <xf numFmtId="0" fontId="14" fillId="0" borderId="0" xfId="0" applyFont="1" applyFill="1" applyBorder="1" applyAlignment="1">
      <alignment horizontal="center"/>
    </xf>
    <xf numFmtId="0" fontId="8" fillId="0" borderId="0" xfId="0" applyFont="1" applyFill="1" applyBorder="1" applyAlignment="1">
      <alignment/>
    </xf>
    <xf numFmtId="0" fontId="6" fillId="0" borderId="26" xfId="0" applyFont="1" applyBorder="1" applyAlignment="1">
      <alignment/>
    </xf>
    <xf numFmtId="168" fontId="1" fillId="0" borderId="10" xfId="0" applyNumberFormat="1" applyFont="1" applyBorder="1" applyAlignment="1">
      <alignment horizontal="center" vertical="top" wrapText="1"/>
    </xf>
    <xf numFmtId="167" fontId="1" fillId="0" borderId="10" xfId="0" applyNumberFormat="1" applyFont="1" applyBorder="1" applyAlignment="1">
      <alignment horizontal="center" vertical="top" wrapText="1"/>
    </xf>
    <xf numFmtId="167" fontId="1" fillId="0" borderId="16" xfId="0" applyNumberFormat="1" applyFont="1" applyBorder="1" applyAlignment="1">
      <alignment horizontal="center" vertical="top" wrapText="1"/>
    </xf>
    <xf numFmtId="168" fontId="1" fillId="0" borderId="11" xfId="0" applyNumberFormat="1" applyFont="1" applyBorder="1" applyAlignment="1">
      <alignment horizontal="center" vertical="top" wrapText="1"/>
    </xf>
    <xf numFmtId="167" fontId="1" fillId="0" borderId="11" xfId="0" applyNumberFormat="1" applyFont="1" applyBorder="1" applyAlignment="1">
      <alignment horizontal="center" vertical="top" wrapText="1"/>
    </xf>
    <xf numFmtId="167" fontId="1" fillId="0" borderId="17" xfId="0" applyNumberFormat="1" applyFont="1" applyBorder="1" applyAlignment="1">
      <alignment horizontal="center" vertical="top" wrapText="1"/>
    </xf>
    <xf numFmtId="167" fontId="1" fillId="0" borderId="11" xfId="0" applyNumberFormat="1" applyFont="1" applyFill="1" applyBorder="1" applyAlignment="1">
      <alignment horizontal="center" vertical="top" wrapText="1"/>
    </xf>
    <xf numFmtId="168" fontId="1" fillId="0" borderId="20" xfId="0" applyNumberFormat="1" applyFont="1" applyBorder="1" applyAlignment="1">
      <alignment horizontal="center" vertical="top" wrapText="1"/>
    </xf>
    <xf numFmtId="167" fontId="1" fillId="0" borderId="20" xfId="0" applyNumberFormat="1" applyFont="1" applyFill="1" applyBorder="1" applyAlignment="1">
      <alignment horizontal="center" vertical="top" wrapText="1"/>
    </xf>
    <xf numFmtId="167" fontId="1" fillId="0" borderId="27" xfId="0" applyNumberFormat="1" applyFont="1" applyBorder="1" applyAlignment="1">
      <alignment horizontal="center" vertical="top" wrapText="1"/>
    </xf>
    <xf numFmtId="168" fontId="1" fillId="0" borderId="11" xfId="0" applyNumberFormat="1" applyFont="1" applyFill="1" applyBorder="1" applyAlignment="1">
      <alignment horizontal="center" vertical="top" wrapText="1"/>
    </xf>
    <xf numFmtId="2" fontId="6" fillId="0" borderId="11" xfId="0" applyNumberFormat="1" applyFont="1" applyBorder="1" applyAlignment="1">
      <alignment horizontal="center" vertical="center"/>
    </xf>
    <xf numFmtId="167" fontId="1" fillId="0" borderId="11" xfId="0" applyNumberFormat="1" applyFont="1" applyBorder="1" applyAlignment="1">
      <alignment horizontal="center" vertical="center" wrapText="1"/>
    </xf>
    <xf numFmtId="167" fontId="1" fillId="0" borderId="12" xfId="0" applyNumberFormat="1" applyFont="1" applyBorder="1" applyAlignment="1">
      <alignment horizontal="center" vertical="center" wrapText="1"/>
    </xf>
    <xf numFmtId="0" fontId="0" fillId="0" borderId="0" xfId="0" applyFill="1" applyAlignment="1">
      <alignment/>
    </xf>
    <xf numFmtId="0" fontId="1" fillId="0" borderId="0" xfId="0" applyFont="1" applyFill="1" applyAlignment="1">
      <alignment/>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2" fontId="3" fillId="33" borderId="28" xfId="0" applyNumberFormat="1" applyFont="1" applyFill="1" applyBorder="1" applyAlignment="1">
      <alignment horizontal="center"/>
    </xf>
    <xf numFmtId="2" fontId="3" fillId="33" borderId="29" xfId="0" applyNumberFormat="1" applyFont="1" applyFill="1" applyBorder="1" applyAlignment="1">
      <alignment horizontal="center"/>
    </xf>
    <xf numFmtId="2" fontId="3" fillId="34" borderId="28" xfId="0" applyNumberFormat="1" applyFont="1" applyFill="1" applyBorder="1" applyAlignment="1">
      <alignment horizontal="center"/>
    </xf>
    <xf numFmtId="2" fontId="3" fillId="34" borderId="29" xfId="0" applyNumberFormat="1" applyFont="1" applyFill="1" applyBorder="1" applyAlignment="1">
      <alignment horizontal="center"/>
    </xf>
    <xf numFmtId="0" fontId="7" fillId="0" borderId="29" xfId="0" applyFont="1" applyBorder="1" applyAlignment="1">
      <alignment horizontal="center"/>
    </xf>
    <xf numFmtId="2" fontId="3" fillId="33" borderId="15" xfId="0" applyNumberFormat="1" applyFont="1" applyFill="1" applyBorder="1" applyAlignment="1">
      <alignment horizontal="center"/>
    </xf>
    <xf numFmtId="0" fontId="6" fillId="35" borderId="28" xfId="0" applyFont="1" applyFill="1" applyBorder="1" applyAlignment="1">
      <alignment horizontal="center"/>
    </xf>
    <xf numFmtId="0" fontId="6" fillId="35" borderId="29" xfId="0" applyFont="1" applyFill="1" applyBorder="1" applyAlignment="1">
      <alignment horizontal="center"/>
    </xf>
    <xf numFmtId="0" fontId="3" fillId="0" borderId="0" xfId="0" applyFont="1" applyFill="1" applyBorder="1" applyAlignment="1">
      <alignment horizontal="center"/>
    </xf>
    <xf numFmtId="0" fontId="6" fillId="0" borderId="0" xfId="0" applyFont="1" applyAlignment="1">
      <alignment horizontal="center"/>
    </xf>
    <xf numFmtId="0" fontId="8" fillId="0" borderId="0" xfId="0" applyFont="1" applyBorder="1" applyAlignment="1">
      <alignment horizontal="center"/>
    </xf>
    <xf numFmtId="0" fontId="6" fillId="0" borderId="29" xfId="0" applyFont="1" applyBorder="1" applyAlignment="1">
      <alignment horizontal="center"/>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Euro"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T66"/>
  <sheetViews>
    <sheetView zoomScale="75" zoomScaleNormal="75" zoomScalePageLayoutView="0" workbookViewId="0" topLeftCell="A1">
      <selection activeCell="J19" sqref="J19"/>
    </sheetView>
  </sheetViews>
  <sheetFormatPr defaultColWidth="9.140625" defaultRowHeight="12.75"/>
  <cols>
    <col min="1" max="1" width="1.8515625" style="1" customWidth="1"/>
    <col min="2" max="2" width="32.57421875" style="1" customWidth="1"/>
    <col min="3" max="12" width="20.7109375" style="3" customWidth="1"/>
    <col min="13" max="14" width="20.7109375" style="1" customWidth="1"/>
    <col min="15" max="15" width="18.00390625" style="1" customWidth="1"/>
    <col min="16" max="17" width="17.7109375" style="2" customWidth="1"/>
    <col min="18" max="18" width="18.8515625" style="1" customWidth="1"/>
    <col min="19" max="19" width="20.7109375" style="1" customWidth="1"/>
    <col min="20" max="20" width="16.57421875" style="1" customWidth="1"/>
    <col min="21" max="16384" width="9.140625" style="1" customWidth="1"/>
  </cols>
  <sheetData>
    <row r="2" spans="2:17" s="33" customFormat="1" ht="23.25" thickBot="1">
      <c r="B2" s="137" t="s">
        <v>11</v>
      </c>
      <c r="C2" s="137"/>
      <c r="D2" s="137"/>
      <c r="E2" s="137"/>
      <c r="F2" s="137"/>
      <c r="G2" s="137"/>
      <c r="H2" s="137"/>
      <c r="I2" s="137"/>
      <c r="J2" s="137"/>
      <c r="K2" s="137"/>
      <c r="L2" s="137"/>
      <c r="M2" s="137"/>
      <c r="N2" s="137"/>
      <c r="O2" s="43"/>
      <c r="P2" s="34"/>
      <c r="Q2" s="34"/>
    </row>
    <row r="3" spans="2:17" s="4" customFormat="1" ht="14.25" customHeight="1" thickTop="1">
      <c r="B3" s="10"/>
      <c r="C3" s="5"/>
      <c r="D3" s="5"/>
      <c r="E3" s="5"/>
      <c r="F3" s="5"/>
      <c r="G3" s="5"/>
      <c r="H3" s="5"/>
      <c r="I3" s="5"/>
      <c r="J3" s="5"/>
      <c r="K3" s="5"/>
      <c r="L3" s="5"/>
      <c r="P3" s="6"/>
      <c r="Q3" s="6"/>
    </row>
    <row r="4" spans="2:16" s="7" customFormat="1" ht="21" customHeight="1" thickBot="1">
      <c r="B4" s="42" t="s">
        <v>18</v>
      </c>
      <c r="C4" s="133" t="s">
        <v>2</v>
      </c>
      <c r="D4" s="134"/>
      <c r="E4" s="134"/>
      <c r="F4" s="134"/>
      <c r="G4" s="134"/>
      <c r="H4" s="138"/>
      <c r="I4" s="135" t="s">
        <v>1</v>
      </c>
      <c r="J4" s="136"/>
      <c r="K4" s="136"/>
      <c r="L4" s="136"/>
      <c r="M4" s="136"/>
      <c r="N4" s="136"/>
      <c r="O4" s="35"/>
      <c r="P4" s="32"/>
    </row>
    <row r="5" spans="2:14" s="7" customFormat="1" ht="60" thickBot="1" thickTop="1">
      <c r="B5" s="60" t="s">
        <v>10</v>
      </c>
      <c r="C5" s="41" t="s">
        <v>29</v>
      </c>
      <c r="D5" s="41" t="s">
        <v>30</v>
      </c>
      <c r="E5" s="41" t="s">
        <v>31</v>
      </c>
      <c r="F5" s="41" t="s">
        <v>32</v>
      </c>
      <c r="G5" s="38" t="s">
        <v>33</v>
      </c>
      <c r="H5" s="39" t="s">
        <v>3</v>
      </c>
      <c r="I5" s="41" t="s">
        <v>29</v>
      </c>
      <c r="J5" s="41" t="s">
        <v>30</v>
      </c>
      <c r="K5" s="41" t="s">
        <v>31</v>
      </c>
      <c r="L5" s="41" t="s">
        <v>32</v>
      </c>
      <c r="M5" s="38" t="s">
        <v>33</v>
      </c>
      <c r="N5" s="40" t="s">
        <v>3</v>
      </c>
    </row>
    <row r="6" spans="2:17" ht="19.5" customHeight="1" thickTop="1">
      <c r="B6" s="59" t="s">
        <v>14</v>
      </c>
      <c r="C6" s="54">
        <v>2810</v>
      </c>
      <c r="D6" s="54">
        <v>2850</v>
      </c>
      <c r="E6" s="54">
        <v>1200</v>
      </c>
      <c r="F6" s="54">
        <v>5800</v>
      </c>
      <c r="G6" s="55">
        <v>3660</v>
      </c>
      <c r="H6" s="73">
        <f>SUM(C6:G6)</f>
        <v>16320</v>
      </c>
      <c r="I6" s="23">
        <v>3690</v>
      </c>
      <c r="J6" s="23">
        <v>4400</v>
      </c>
      <c r="K6" s="23">
        <v>980</v>
      </c>
      <c r="L6" s="23">
        <v>8000</v>
      </c>
      <c r="M6" s="23">
        <v>4000</v>
      </c>
      <c r="N6" s="72">
        <f>SUM(I6:M6)</f>
        <v>21070</v>
      </c>
      <c r="P6" s="1"/>
      <c r="Q6" s="1"/>
    </row>
    <row r="7" spans="2:17" ht="19.5" customHeight="1">
      <c r="B7" s="53" t="s">
        <v>15</v>
      </c>
      <c r="C7" s="56">
        <v>2500</v>
      </c>
      <c r="D7" s="56">
        <v>3500</v>
      </c>
      <c r="E7" s="56">
        <v>800</v>
      </c>
      <c r="F7" s="56">
        <v>4900</v>
      </c>
      <c r="G7" s="21">
        <v>2920</v>
      </c>
      <c r="H7" s="73">
        <f aca="true" t="shared" si="0" ref="H7:H14">SUM(C7:G7)</f>
        <v>14620</v>
      </c>
      <c r="I7" s="37">
        <v>3700</v>
      </c>
      <c r="J7" s="37">
        <v>5250</v>
      </c>
      <c r="K7" s="37">
        <v>1200</v>
      </c>
      <c r="L7" s="37">
        <v>6370</v>
      </c>
      <c r="M7" s="37">
        <v>4350</v>
      </c>
      <c r="N7" s="72">
        <f aca="true" t="shared" si="1" ref="N7:N14">SUM(I7:M7)</f>
        <v>20870</v>
      </c>
      <c r="P7" s="1"/>
      <c r="Q7" s="1"/>
    </row>
    <row r="8" spans="2:17" ht="19.5" customHeight="1">
      <c r="B8" s="53" t="s">
        <v>6</v>
      </c>
      <c r="C8" s="56">
        <v>2723</v>
      </c>
      <c r="D8" s="56">
        <v>3598</v>
      </c>
      <c r="E8" s="56">
        <v>1058</v>
      </c>
      <c r="F8" s="56">
        <v>5234</v>
      </c>
      <c r="G8" s="21">
        <v>3300</v>
      </c>
      <c r="H8" s="73">
        <f t="shared" si="0"/>
        <v>15913</v>
      </c>
      <c r="I8" s="37">
        <v>4680</v>
      </c>
      <c r="J8" s="37">
        <v>6188</v>
      </c>
      <c r="K8" s="37">
        <v>1963</v>
      </c>
      <c r="L8" s="37">
        <v>9438</v>
      </c>
      <c r="M8" s="37">
        <v>5720</v>
      </c>
      <c r="N8" s="72">
        <f t="shared" si="1"/>
        <v>27989</v>
      </c>
      <c r="P8" s="1"/>
      <c r="Q8" s="1"/>
    </row>
    <row r="9" spans="2:17" ht="19.5" customHeight="1">
      <c r="B9" s="53" t="s">
        <v>9</v>
      </c>
      <c r="C9" s="56">
        <v>2088</v>
      </c>
      <c r="D9" s="56">
        <v>2687</v>
      </c>
      <c r="E9" s="56">
        <v>809</v>
      </c>
      <c r="F9" s="56">
        <v>4556</v>
      </c>
      <c r="G9" s="21">
        <v>2680</v>
      </c>
      <c r="H9" s="73">
        <f t="shared" si="0"/>
        <v>12820</v>
      </c>
      <c r="I9" s="37">
        <v>1450</v>
      </c>
      <c r="J9" s="37">
        <v>2291</v>
      </c>
      <c r="K9" s="37">
        <v>479</v>
      </c>
      <c r="L9" s="37">
        <v>2291</v>
      </c>
      <c r="M9" s="37">
        <v>1279</v>
      </c>
      <c r="N9" s="72">
        <f t="shared" si="1"/>
        <v>7790</v>
      </c>
      <c r="P9" s="1"/>
      <c r="Q9" s="1"/>
    </row>
    <row r="10" spans="2:17" ht="19.5" customHeight="1">
      <c r="B10" s="53" t="s">
        <v>16</v>
      </c>
      <c r="C10" s="56">
        <v>3626</v>
      </c>
      <c r="D10" s="56">
        <v>3778</v>
      </c>
      <c r="E10" s="56">
        <v>1493</v>
      </c>
      <c r="F10" s="56">
        <v>7972</v>
      </c>
      <c r="G10" s="21">
        <v>4417</v>
      </c>
      <c r="H10" s="73">
        <f t="shared" si="0"/>
        <v>21286</v>
      </c>
      <c r="I10" s="37">
        <v>3732</v>
      </c>
      <c r="J10" s="37">
        <v>5357</v>
      </c>
      <c r="K10" s="37">
        <v>1230</v>
      </c>
      <c r="L10" s="37">
        <v>8025</v>
      </c>
      <c r="M10" s="37">
        <v>4784</v>
      </c>
      <c r="N10" s="72">
        <f t="shared" si="1"/>
        <v>23128</v>
      </c>
      <c r="P10" s="1"/>
      <c r="Q10" s="1"/>
    </row>
    <row r="11" spans="2:17" ht="19.5" customHeight="1">
      <c r="B11" s="53" t="s">
        <v>17</v>
      </c>
      <c r="C11" s="56">
        <v>2527</v>
      </c>
      <c r="D11" s="56">
        <v>2758</v>
      </c>
      <c r="E11" s="56">
        <v>950</v>
      </c>
      <c r="F11" s="56">
        <v>5487</v>
      </c>
      <c r="G11" s="21">
        <v>3025</v>
      </c>
      <c r="H11" s="73">
        <f t="shared" si="0"/>
        <v>14747</v>
      </c>
      <c r="I11" s="37">
        <v>3790</v>
      </c>
      <c r="J11" s="37">
        <v>4960</v>
      </c>
      <c r="K11" s="37">
        <v>1087</v>
      </c>
      <c r="L11" s="37">
        <v>8230</v>
      </c>
      <c r="M11" s="37">
        <v>4180</v>
      </c>
      <c r="N11" s="72">
        <f t="shared" si="1"/>
        <v>22247</v>
      </c>
      <c r="P11" s="1"/>
      <c r="Q11" s="1"/>
    </row>
    <row r="12" spans="2:14" s="57" customFormat="1" ht="19.5" customHeight="1">
      <c r="B12" s="53" t="s">
        <v>8</v>
      </c>
      <c r="C12" s="56">
        <v>2650</v>
      </c>
      <c r="D12" s="56">
        <v>3525</v>
      </c>
      <c r="E12" s="56">
        <v>970</v>
      </c>
      <c r="F12" s="56">
        <v>5705</v>
      </c>
      <c r="G12" s="37">
        <v>3380</v>
      </c>
      <c r="H12" s="73">
        <f t="shared" si="0"/>
        <v>16230</v>
      </c>
      <c r="I12" s="37">
        <v>2912</v>
      </c>
      <c r="J12" s="37">
        <v>4032</v>
      </c>
      <c r="K12" s="37">
        <v>896</v>
      </c>
      <c r="L12" s="37">
        <v>5757</v>
      </c>
      <c r="M12" s="37">
        <v>3562</v>
      </c>
      <c r="N12" s="72">
        <f t="shared" si="1"/>
        <v>17159</v>
      </c>
    </row>
    <row r="13" spans="2:20" ht="19.5" customHeight="1">
      <c r="B13" s="53" t="s">
        <v>13</v>
      </c>
      <c r="C13" s="63">
        <v>2050</v>
      </c>
      <c r="D13" s="63">
        <v>2539</v>
      </c>
      <c r="E13" s="63">
        <v>595</v>
      </c>
      <c r="F13" s="63">
        <v>4234</v>
      </c>
      <c r="G13" s="63">
        <v>2402</v>
      </c>
      <c r="H13" s="73">
        <f t="shared" si="0"/>
        <v>11820</v>
      </c>
      <c r="I13" s="63">
        <v>2544</v>
      </c>
      <c r="J13" s="63">
        <v>3438</v>
      </c>
      <c r="K13" s="63">
        <v>474</v>
      </c>
      <c r="L13" s="63">
        <v>5186</v>
      </c>
      <c r="M13" s="63">
        <v>2735</v>
      </c>
      <c r="N13" s="72">
        <f t="shared" si="1"/>
        <v>14377</v>
      </c>
      <c r="O13" s="58"/>
      <c r="P13" s="13"/>
      <c r="Q13" s="14"/>
      <c r="R13" s="14"/>
      <c r="S13" s="14"/>
      <c r="T13" s="58"/>
    </row>
    <row r="14" spans="2:20" ht="19.5" customHeight="1">
      <c r="B14" s="53" t="s">
        <v>0</v>
      </c>
      <c r="C14" s="63">
        <v>2508</v>
      </c>
      <c r="D14" s="63">
        <v>2970</v>
      </c>
      <c r="E14" s="63">
        <v>1105</v>
      </c>
      <c r="F14" s="63">
        <v>4642</v>
      </c>
      <c r="G14" s="63">
        <v>3032</v>
      </c>
      <c r="H14" s="73">
        <f t="shared" si="0"/>
        <v>14257</v>
      </c>
      <c r="I14" s="63">
        <v>2968</v>
      </c>
      <c r="J14" s="63">
        <v>4049</v>
      </c>
      <c r="K14" s="63">
        <v>970</v>
      </c>
      <c r="L14" s="63">
        <v>6371</v>
      </c>
      <c r="M14" s="63">
        <v>5022</v>
      </c>
      <c r="N14" s="72">
        <f t="shared" si="1"/>
        <v>19380</v>
      </c>
      <c r="O14" s="58"/>
      <c r="P14" s="13"/>
      <c r="Q14" s="14"/>
      <c r="R14" s="14"/>
      <c r="S14" s="14"/>
      <c r="T14" s="58"/>
    </row>
    <row r="15" spans="2:20" ht="14.25" customHeight="1">
      <c r="B15" s="52"/>
      <c r="C15" s="13"/>
      <c r="D15" s="13"/>
      <c r="E15" s="13"/>
      <c r="F15" s="13"/>
      <c r="G15" s="13"/>
      <c r="H15" s="13"/>
      <c r="I15" s="13"/>
      <c r="J15" s="14"/>
      <c r="K15" s="14"/>
      <c r="L15" s="14"/>
      <c r="M15" s="14"/>
      <c r="N15" s="15"/>
      <c r="O15" s="15"/>
      <c r="P15" s="13"/>
      <c r="Q15" s="14"/>
      <c r="R15" s="14"/>
      <c r="S15" s="14"/>
      <c r="T15" s="15"/>
    </row>
    <row r="16" spans="2:17" ht="15.75" customHeight="1">
      <c r="B16" s="7"/>
      <c r="E16" s="19"/>
      <c r="M16" s="16"/>
      <c r="N16" s="18"/>
      <c r="P16" s="1"/>
      <c r="Q16" s="1"/>
    </row>
    <row r="17" spans="2:17" ht="20.25" thickBot="1">
      <c r="B17" s="42" t="s">
        <v>19</v>
      </c>
      <c r="C17" s="133" t="s">
        <v>2</v>
      </c>
      <c r="D17" s="134"/>
      <c r="E17" s="134"/>
      <c r="F17" s="136" t="s">
        <v>1</v>
      </c>
      <c r="G17" s="136"/>
      <c r="H17" s="136"/>
      <c r="I17" s="62"/>
      <c r="J17" s="141"/>
      <c r="K17" s="141"/>
      <c r="L17" s="1"/>
      <c r="M17" s="2"/>
      <c r="N17" s="2"/>
      <c r="P17" s="1"/>
      <c r="Q17" s="1"/>
    </row>
    <row r="18" spans="2:17" ht="60" thickBot="1" thickTop="1">
      <c r="B18" s="60" t="s">
        <v>10</v>
      </c>
      <c r="C18" s="41" t="s">
        <v>22</v>
      </c>
      <c r="D18" s="38" t="s">
        <v>23</v>
      </c>
      <c r="E18" s="39" t="s">
        <v>3</v>
      </c>
      <c r="F18" s="41" t="s">
        <v>22</v>
      </c>
      <c r="G18" s="38" t="s">
        <v>23</v>
      </c>
      <c r="H18" s="40" t="s">
        <v>3</v>
      </c>
      <c r="I18" s="1"/>
      <c r="J18" s="2"/>
      <c r="K18" s="2"/>
      <c r="L18" s="1"/>
      <c r="P18" s="1"/>
      <c r="Q18" s="1"/>
    </row>
    <row r="19" spans="2:17" ht="19.5" customHeight="1" thickTop="1">
      <c r="B19" s="59" t="s">
        <v>14</v>
      </c>
      <c r="C19" s="54">
        <v>1060</v>
      </c>
      <c r="D19" s="55">
        <v>320</v>
      </c>
      <c r="E19" s="73">
        <f>SUM(C19:D19)</f>
        <v>1380</v>
      </c>
      <c r="F19" s="23">
        <v>1500</v>
      </c>
      <c r="G19" s="23">
        <v>22</v>
      </c>
      <c r="H19" s="72">
        <f>SUM(F19:G19)</f>
        <v>1522</v>
      </c>
      <c r="I19" s="1"/>
      <c r="J19" s="2"/>
      <c r="K19" s="2"/>
      <c r="L19" s="1"/>
      <c r="P19" s="1"/>
      <c r="Q19" s="1"/>
    </row>
    <row r="20" spans="2:17" ht="19.5" customHeight="1">
      <c r="B20" s="53" t="s">
        <v>15</v>
      </c>
      <c r="C20" s="56">
        <v>900</v>
      </c>
      <c r="D20" s="21">
        <v>580</v>
      </c>
      <c r="E20" s="73">
        <f aca="true" t="shared" si="2" ref="E20:E27">SUM(C20:D20)</f>
        <v>1480</v>
      </c>
      <c r="F20" s="37">
        <v>1300</v>
      </c>
      <c r="G20" s="37">
        <v>22</v>
      </c>
      <c r="H20" s="72">
        <f aca="true" t="shared" si="3" ref="H20:H27">SUM(F20:G20)</f>
        <v>1322</v>
      </c>
      <c r="I20" s="1"/>
      <c r="J20" s="2"/>
      <c r="K20" s="2"/>
      <c r="L20" s="1"/>
      <c r="P20" s="1"/>
      <c r="Q20" s="1"/>
    </row>
    <row r="21" spans="2:17" ht="19.5" customHeight="1">
      <c r="B21" s="53" t="s">
        <v>6</v>
      </c>
      <c r="C21" s="56">
        <v>1114</v>
      </c>
      <c r="D21" s="21">
        <v>425</v>
      </c>
      <c r="E21" s="73">
        <f t="shared" si="2"/>
        <v>1539</v>
      </c>
      <c r="F21" s="37">
        <v>2080</v>
      </c>
      <c r="G21" s="37">
        <v>26</v>
      </c>
      <c r="H21" s="72">
        <f t="shared" si="3"/>
        <v>2106</v>
      </c>
      <c r="I21" s="1"/>
      <c r="J21" s="2"/>
      <c r="K21" s="2"/>
      <c r="L21" s="1"/>
      <c r="P21" s="1"/>
      <c r="Q21" s="1"/>
    </row>
    <row r="22" spans="2:17" ht="19.5" customHeight="1">
      <c r="B22" s="53" t="s">
        <v>9</v>
      </c>
      <c r="C22" s="56">
        <v>965</v>
      </c>
      <c r="D22" s="21">
        <v>321</v>
      </c>
      <c r="E22" s="73">
        <f t="shared" si="2"/>
        <v>1286</v>
      </c>
      <c r="F22" s="37">
        <v>761</v>
      </c>
      <c r="G22" s="37">
        <v>204</v>
      </c>
      <c r="H22" s="72">
        <f t="shared" si="3"/>
        <v>965</v>
      </c>
      <c r="I22" s="1"/>
      <c r="J22" s="2"/>
      <c r="K22" s="2"/>
      <c r="L22" s="1"/>
      <c r="P22" s="1"/>
      <c r="Q22" s="1"/>
    </row>
    <row r="23" spans="2:17" ht="19.5" customHeight="1">
      <c r="B23" s="53" t="s">
        <v>16</v>
      </c>
      <c r="C23" s="56">
        <v>1556</v>
      </c>
      <c r="D23" s="21">
        <v>519</v>
      </c>
      <c r="E23" s="73">
        <f t="shared" si="2"/>
        <v>2075</v>
      </c>
      <c r="F23" s="37">
        <v>1385</v>
      </c>
      <c r="G23" s="37">
        <v>29.5</v>
      </c>
      <c r="H23" s="72">
        <f t="shared" si="3"/>
        <v>1414.5</v>
      </c>
      <c r="I23" s="1"/>
      <c r="J23" s="2"/>
      <c r="K23" s="2"/>
      <c r="L23" s="1"/>
      <c r="P23" s="1"/>
      <c r="Q23" s="1"/>
    </row>
    <row r="24" spans="2:17" ht="19.5" customHeight="1">
      <c r="B24" s="53" t="s">
        <v>17</v>
      </c>
      <c r="C24" s="56">
        <v>996</v>
      </c>
      <c r="D24" s="21">
        <v>440</v>
      </c>
      <c r="E24" s="73">
        <f t="shared" si="2"/>
        <v>1436</v>
      </c>
      <c r="F24" s="37">
        <v>1480</v>
      </c>
      <c r="G24" s="37">
        <v>23</v>
      </c>
      <c r="H24" s="72">
        <f t="shared" si="3"/>
        <v>1503</v>
      </c>
      <c r="I24" s="1"/>
      <c r="J24" s="2"/>
      <c r="K24" s="2"/>
      <c r="L24" s="1"/>
      <c r="P24" s="1"/>
      <c r="Q24" s="1"/>
    </row>
    <row r="25" spans="2:17" ht="19.5" customHeight="1">
      <c r="B25" s="53" t="s">
        <v>8</v>
      </c>
      <c r="C25" s="56">
        <v>954</v>
      </c>
      <c r="D25" s="37">
        <v>333</v>
      </c>
      <c r="E25" s="73">
        <f t="shared" si="2"/>
        <v>1287</v>
      </c>
      <c r="F25" s="37">
        <v>1680</v>
      </c>
      <c r="G25" s="37">
        <v>23</v>
      </c>
      <c r="H25" s="72">
        <f t="shared" si="3"/>
        <v>1703</v>
      </c>
      <c r="I25" s="1"/>
      <c r="J25" s="2"/>
      <c r="K25" s="2"/>
      <c r="L25" s="1"/>
      <c r="P25" s="1"/>
      <c r="Q25" s="1"/>
    </row>
    <row r="26" spans="2:17" ht="19.5" customHeight="1">
      <c r="B26" s="53" t="s">
        <v>13</v>
      </c>
      <c r="C26" s="56">
        <v>853</v>
      </c>
      <c r="D26" s="37">
        <v>238</v>
      </c>
      <c r="E26" s="73">
        <f t="shared" si="2"/>
        <v>1091</v>
      </c>
      <c r="F26" s="37">
        <v>1220</v>
      </c>
      <c r="G26" s="37">
        <v>23</v>
      </c>
      <c r="H26" s="72">
        <f t="shared" si="3"/>
        <v>1243</v>
      </c>
      <c r="I26" s="1"/>
      <c r="J26" s="2"/>
      <c r="K26" s="2"/>
      <c r="L26" s="1"/>
      <c r="P26" s="1"/>
      <c r="Q26" s="1"/>
    </row>
    <row r="27" spans="2:17" ht="19.5" customHeight="1">
      <c r="B27" s="53" t="s">
        <v>0</v>
      </c>
      <c r="C27" s="63">
        <v>1108</v>
      </c>
      <c r="D27" s="63">
        <v>350</v>
      </c>
      <c r="E27" s="73">
        <f t="shared" si="2"/>
        <v>1458</v>
      </c>
      <c r="F27" s="63">
        <v>1075</v>
      </c>
      <c r="G27" s="63">
        <v>23</v>
      </c>
      <c r="H27" s="72">
        <f t="shared" si="3"/>
        <v>1098</v>
      </c>
      <c r="M27" s="16"/>
      <c r="N27" s="18"/>
      <c r="O27" s="20"/>
      <c r="P27" s="1"/>
      <c r="Q27" s="1"/>
    </row>
    <row r="28" spans="2:20" ht="22.5">
      <c r="B28" s="7"/>
      <c r="C28" s="45"/>
      <c r="D28" s="45"/>
      <c r="E28" s="45"/>
      <c r="I28" s="17"/>
      <c r="J28" s="16"/>
      <c r="K28" s="16"/>
      <c r="L28" s="16"/>
      <c r="M28" s="3"/>
      <c r="N28" s="3"/>
      <c r="O28" s="3"/>
      <c r="P28" s="3"/>
      <c r="Q28" s="3"/>
      <c r="R28" s="3"/>
      <c r="S28" s="16"/>
      <c r="T28" s="18"/>
    </row>
    <row r="29" spans="2:20" ht="22.5">
      <c r="B29" s="7"/>
      <c r="C29" s="45"/>
      <c r="D29" s="45"/>
      <c r="E29" s="45"/>
      <c r="I29" s="17"/>
      <c r="J29" s="16"/>
      <c r="K29" s="16"/>
      <c r="L29" s="16"/>
      <c r="M29" s="3"/>
      <c r="N29" s="3"/>
      <c r="O29" s="3"/>
      <c r="P29" s="3"/>
      <c r="Q29" s="3"/>
      <c r="R29" s="3"/>
      <c r="S29" s="16"/>
      <c r="T29" s="18"/>
    </row>
    <row r="30" spans="2:17" ht="23.25" thickBot="1">
      <c r="B30" s="42" t="s">
        <v>20</v>
      </c>
      <c r="C30" s="133" t="s">
        <v>2</v>
      </c>
      <c r="D30" s="134"/>
      <c r="E30" s="134"/>
      <c r="F30" s="138"/>
      <c r="G30" s="135" t="s">
        <v>1</v>
      </c>
      <c r="H30" s="136"/>
      <c r="I30" s="136"/>
      <c r="J30" s="136"/>
      <c r="M30" s="3"/>
      <c r="N30" s="3"/>
      <c r="O30" s="16"/>
      <c r="P30" s="18"/>
      <c r="Q30" s="1"/>
    </row>
    <row r="31" spans="2:17" ht="60.75" thickBot="1" thickTop="1">
      <c r="B31" s="60" t="s">
        <v>10</v>
      </c>
      <c r="C31" s="41" t="s">
        <v>25</v>
      </c>
      <c r="D31" s="41" t="s">
        <v>26</v>
      </c>
      <c r="E31" s="38" t="s">
        <v>27</v>
      </c>
      <c r="F31" s="39" t="s">
        <v>3</v>
      </c>
      <c r="G31" s="41" t="s">
        <v>25</v>
      </c>
      <c r="H31" s="41" t="s">
        <v>26</v>
      </c>
      <c r="I31" s="38" t="s">
        <v>27</v>
      </c>
      <c r="J31" s="40" t="s">
        <v>3</v>
      </c>
      <c r="M31" s="3"/>
      <c r="N31" s="3"/>
      <c r="O31" s="16"/>
      <c r="P31" s="18"/>
      <c r="Q31" s="1"/>
    </row>
    <row r="32" spans="2:17" ht="19.5" customHeight="1" thickTop="1">
      <c r="B32" s="53" t="s">
        <v>15</v>
      </c>
      <c r="C32" s="56">
        <v>4200</v>
      </c>
      <c r="D32" s="56">
        <v>570</v>
      </c>
      <c r="E32" s="21">
        <v>1820</v>
      </c>
      <c r="F32" s="74">
        <f>SUM(C32:E32)</f>
        <v>6590</v>
      </c>
      <c r="G32" s="37">
        <v>5880</v>
      </c>
      <c r="H32" s="37">
        <v>22</v>
      </c>
      <c r="I32" s="37">
        <v>2730</v>
      </c>
      <c r="J32" s="75">
        <f>SUM(G32:I32)</f>
        <v>8632</v>
      </c>
      <c r="K32" s="1"/>
      <c r="L32" s="2"/>
      <c r="M32" s="2"/>
      <c r="P32" s="1"/>
      <c r="Q32" s="1"/>
    </row>
    <row r="33" spans="2:17" ht="19.5" customHeight="1">
      <c r="B33" s="53" t="s">
        <v>6</v>
      </c>
      <c r="C33" s="56">
        <v>3418</v>
      </c>
      <c r="D33" s="56">
        <v>718</v>
      </c>
      <c r="E33" s="21">
        <v>1894</v>
      </c>
      <c r="F33" s="74">
        <f aca="true" t="shared" si="4" ref="F33:F40">SUM(C33:E33)</f>
        <v>6030</v>
      </c>
      <c r="G33" s="37">
        <v>6188</v>
      </c>
      <c r="H33" s="37">
        <v>26</v>
      </c>
      <c r="I33" s="37">
        <v>2600</v>
      </c>
      <c r="J33" s="75">
        <f aca="true" t="shared" si="5" ref="J33:J40">SUM(G33:I33)</f>
        <v>8814</v>
      </c>
      <c r="K33" s="1"/>
      <c r="L33" s="2"/>
      <c r="M33" s="2"/>
      <c r="P33" s="1"/>
      <c r="Q33" s="1"/>
    </row>
    <row r="34" spans="2:17" ht="19.5" customHeight="1">
      <c r="B34" s="53" t="s">
        <v>9</v>
      </c>
      <c r="C34" s="56">
        <v>3395</v>
      </c>
      <c r="D34" s="56">
        <v>516</v>
      </c>
      <c r="E34" s="21">
        <v>1612</v>
      </c>
      <c r="F34" s="74">
        <f t="shared" si="4"/>
        <v>5523</v>
      </c>
      <c r="G34" s="37">
        <v>1365</v>
      </c>
      <c r="H34" s="37">
        <v>225</v>
      </c>
      <c r="I34" s="37">
        <v>684</v>
      </c>
      <c r="J34" s="75">
        <f t="shared" si="5"/>
        <v>2274</v>
      </c>
      <c r="K34" s="1"/>
      <c r="L34" s="2"/>
      <c r="M34" s="2"/>
      <c r="P34" s="1"/>
      <c r="Q34" s="1"/>
    </row>
    <row r="35" spans="2:17" ht="19.5" customHeight="1">
      <c r="B35" s="53" t="s">
        <v>16</v>
      </c>
      <c r="C35" s="56">
        <v>4411</v>
      </c>
      <c r="D35" s="56">
        <v>622</v>
      </c>
      <c r="E35" s="21">
        <v>2443</v>
      </c>
      <c r="F35" s="74">
        <f t="shared" si="4"/>
        <v>7476</v>
      </c>
      <c r="G35" s="37">
        <v>4436</v>
      </c>
      <c r="H35" s="37">
        <v>29.5</v>
      </c>
      <c r="I35" s="37">
        <v>1810</v>
      </c>
      <c r="J35" s="75">
        <f t="shared" si="5"/>
        <v>6275.5</v>
      </c>
      <c r="K35" s="1"/>
      <c r="L35" s="2"/>
      <c r="M35" s="2"/>
      <c r="P35" s="1"/>
      <c r="Q35" s="1"/>
    </row>
    <row r="36" spans="2:17" ht="19.5" customHeight="1">
      <c r="B36" s="53" t="s">
        <v>17</v>
      </c>
      <c r="C36" s="56">
        <v>3310</v>
      </c>
      <c r="D36" s="56">
        <v>390</v>
      </c>
      <c r="E36" s="21">
        <v>1390</v>
      </c>
      <c r="F36" s="74">
        <f t="shared" si="4"/>
        <v>5090</v>
      </c>
      <c r="G36" s="37">
        <v>4420</v>
      </c>
      <c r="H36" s="37">
        <v>23</v>
      </c>
      <c r="I36" s="37">
        <v>1150</v>
      </c>
      <c r="J36" s="75">
        <f t="shared" si="5"/>
        <v>5593</v>
      </c>
      <c r="K36" s="1"/>
      <c r="L36" s="2"/>
      <c r="M36" s="2"/>
      <c r="P36" s="1"/>
      <c r="Q36" s="1"/>
    </row>
    <row r="37" spans="2:17" ht="19.5" customHeight="1">
      <c r="B37" s="53" t="s">
        <v>8</v>
      </c>
      <c r="C37" s="56">
        <v>3500</v>
      </c>
      <c r="D37" s="56">
        <v>583</v>
      </c>
      <c r="E37" s="37">
        <v>1554</v>
      </c>
      <c r="F37" s="74">
        <f t="shared" si="4"/>
        <v>5637</v>
      </c>
      <c r="G37" s="37">
        <v>4071</v>
      </c>
      <c r="H37" s="37">
        <v>23</v>
      </c>
      <c r="I37" s="37">
        <v>1569</v>
      </c>
      <c r="J37" s="75">
        <f t="shared" si="5"/>
        <v>5663</v>
      </c>
      <c r="K37" s="1"/>
      <c r="L37" s="2"/>
      <c r="M37" s="2"/>
      <c r="P37" s="1"/>
      <c r="Q37" s="1"/>
    </row>
    <row r="38" spans="2:17" ht="19.5" customHeight="1">
      <c r="B38" s="53" t="s">
        <v>12</v>
      </c>
      <c r="C38" s="63">
        <v>3784</v>
      </c>
      <c r="D38" s="63">
        <v>688</v>
      </c>
      <c r="E38" s="63">
        <v>1903</v>
      </c>
      <c r="F38" s="74">
        <f t="shared" si="4"/>
        <v>6375</v>
      </c>
      <c r="G38" s="63">
        <v>5453</v>
      </c>
      <c r="H38" s="63">
        <v>24</v>
      </c>
      <c r="I38" s="63">
        <v>2433</v>
      </c>
      <c r="J38" s="75">
        <f t="shared" si="5"/>
        <v>7910</v>
      </c>
      <c r="K38" s="1"/>
      <c r="L38" s="2"/>
      <c r="M38" s="2"/>
      <c r="P38" s="1"/>
      <c r="Q38" s="1"/>
    </row>
    <row r="39" spans="2:17" ht="19.5" customHeight="1">
      <c r="B39" s="53" t="s">
        <v>13</v>
      </c>
      <c r="C39" s="63">
        <v>2319</v>
      </c>
      <c r="D39" s="63">
        <v>533</v>
      </c>
      <c r="E39" s="63">
        <v>1014</v>
      </c>
      <c r="F39" s="74">
        <f t="shared" si="4"/>
        <v>3866</v>
      </c>
      <c r="G39" s="63">
        <v>2475</v>
      </c>
      <c r="H39" s="63">
        <v>23</v>
      </c>
      <c r="I39" s="63">
        <v>1113</v>
      </c>
      <c r="J39" s="75">
        <f t="shared" si="5"/>
        <v>3611</v>
      </c>
      <c r="K39" s="1"/>
      <c r="L39" s="2"/>
      <c r="M39" s="2"/>
      <c r="P39" s="1"/>
      <c r="Q39" s="1"/>
    </row>
    <row r="40" spans="2:17" ht="19.5" customHeight="1">
      <c r="B40" s="53" t="s">
        <v>0</v>
      </c>
      <c r="C40" s="63">
        <v>3201</v>
      </c>
      <c r="D40" s="63">
        <v>575</v>
      </c>
      <c r="E40" s="63">
        <v>1629</v>
      </c>
      <c r="F40" s="74">
        <f t="shared" si="4"/>
        <v>5405</v>
      </c>
      <c r="G40" s="63">
        <v>4000</v>
      </c>
      <c r="H40" s="63">
        <v>23</v>
      </c>
      <c r="I40" s="63">
        <v>1550</v>
      </c>
      <c r="J40" s="75">
        <f t="shared" si="5"/>
        <v>5573</v>
      </c>
      <c r="K40" s="1"/>
      <c r="L40" s="2"/>
      <c r="M40" s="2"/>
      <c r="P40" s="1"/>
      <c r="Q40" s="1"/>
    </row>
    <row r="43" spans="2:17" ht="20.25" thickBot="1">
      <c r="B43" s="42" t="s">
        <v>21</v>
      </c>
      <c r="C43" s="133" t="s">
        <v>2</v>
      </c>
      <c r="D43" s="134"/>
      <c r="E43" s="135" t="s">
        <v>1</v>
      </c>
      <c r="F43" s="136"/>
      <c r="J43" s="141"/>
      <c r="K43" s="141"/>
      <c r="L43" s="1"/>
      <c r="M43" s="2"/>
      <c r="N43" s="2"/>
      <c r="P43" s="1"/>
      <c r="Q43" s="1"/>
    </row>
    <row r="44" spans="2:17" ht="40.5" thickBot="1" thickTop="1">
      <c r="B44" s="60" t="s">
        <v>10</v>
      </c>
      <c r="C44" s="41" t="s">
        <v>28</v>
      </c>
      <c r="D44" s="39" t="s">
        <v>3</v>
      </c>
      <c r="E44" s="41" t="s">
        <v>28</v>
      </c>
      <c r="F44" s="40" t="s">
        <v>3</v>
      </c>
      <c r="J44" s="1"/>
      <c r="K44" s="2"/>
      <c r="L44" s="2"/>
      <c r="P44" s="1"/>
      <c r="Q44" s="1"/>
    </row>
    <row r="45" spans="2:17" ht="19.5" customHeight="1" thickTop="1">
      <c r="B45" s="59" t="s">
        <v>14</v>
      </c>
      <c r="C45" s="54">
        <v>7350</v>
      </c>
      <c r="D45" s="73">
        <f>C45</f>
        <v>7350</v>
      </c>
      <c r="E45" s="23">
        <v>11300</v>
      </c>
      <c r="F45" s="72">
        <f>SUM(E45)</f>
        <v>11300</v>
      </c>
      <c r="J45" s="1"/>
      <c r="K45" s="2"/>
      <c r="L45" s="2"/>
      <c r="P45" s="1"/>
      <c r="Q45" s="1"/>
    </row>
    <row r="46" spans="2:17" ht="19.5" customHeight="1">
      <c r="B46" s="53" t="s">
        <v>15</v>
      </c>
      <c r="C46" s="56">
        <v>7990</v>
      </c>
      <c r="D46" s="73">
        <f aca="true" t="shared" si="6" ref="D46:D53">SUM(C46)</f>
        <v>7990</v>
      </c>
      <c r="E46" s="37">
        <v>11186</v>
      </c>
      <c r="F46" s="72">
        <f aca="true" t="shared" si="7" ref="F46:F53">SUM(E46)</f>
        <v>11186</v>
      </c>
      <c r="J46" s="1"/>
      <c r="K46" s="2"/>
      <c r="L46" s="2"/>
      <c r="P46" s="1"/>
      <c r="Q46" s="1"/>
    </row>
    <row r="47" spans="2:17" ht="19.5" customHeight="1">
      <c r="B47" s="53" t="s">
        <v>6</v>
      </c>
      <c r="C47" s="56">
        <v>7054</v>
      </c>
      <c r="D47" s="73">
        <f t="shared" si="6"/>
        <v>7054</v>
      </c>
      <c r="E47" s="37">
        <v>14300</v>
      </c>
      <c r="F47" s="72">
        <f t="shared" si="7"/>
        <v>14300</v>
      </c>
      <c r="J47" s="1"/>
      <c r="K47" s="2"/>
      <c r="L47" s="2"/>
      <c r="P47" s="1"/>
      <c r="Q47" s="1"/>
    </row>
    <row r="48" spans="2:17" ht="19.5" customHeight="1">
      <c r="B48" s="53" t="s">
        <v>9</v>
      </c>
      <c r="C48" s="56">
        <v>6790</v>
      </c>
      <c r="D48" s="73">
        <f t="shared" si="6"/>
        <v>6790</v>
      </c>
      <c r="E48" s="37">
        <v>4021</v>
      </c>
      <c r="F48" s="72">
        <f t="shared" si="7"/>
        <v>4021</v>
      </c>
      <c r="J48" s="1"/>
      <c r="K48" s="2"/>
      <c r="L48" s="2"/>
      <c r="P48" s="1"/>
      <c r="Q48" s="1"/>
    </row>
    <row r="49" spans="2:17" ht="19.5" customHeight="1">
      <c r="B49" s="53" t="s">
        <v>16</v>
      </c>
      <c r="C49" s="56">
        <v>10831</v>
      </c>
      <c r="D49" s="73">
        <f t="shared" si="6"/>
        <v>10831</v>
      </c>
      <c r="E49" s="37">
        <v>10551</v>
      </c>
      <c r="F49" s="72">
        <f t="shared" si="7"/>
        <v>10551</v>
      </c>
      <c r="J49" s="1"/>
      <c r="K49" s="2"/>
      <c r="L49" s="2"/>
      <c r="P49" s="1"/>
      <c r="Q49" s="1"/>
    </row>
    <row r="50" spans="2:17" ht="19.5" customHeight="1">
      <c r="B50" s="53" t="s">
        <v>17</v>
      </c>
      <c r="C50" s="56">
        <v>7200</v>
      </c>
      <c r="D50" s="73">
        <f t="shared" si="6"/>
        <v>7200</v>
      </c>
      <c r="E50" s="37">
        <v>6480</v>
      </c>
      <c r="F50" s="72">
        <f t="shared" si="7"/>
        <v>6480</v>
      </c>
      <c r="J50" s="1"/>
      <c r="K50" s="2"/>
      <c r="L50" s="2"/>
      <c r="P50" s="1"/>
      <c r="Q50" s="1"/>
    </row>
    <row r="51" spans="2:17" ht="19.5" customHeight="1">
      <c r="B51" s="53" t="s">
        <v>8</v>
      </c>
      <c r="C51" s="56">
        <v>8230</v>
      </c>
      <c r="D51" s="73">
        <f t="shared" si="6"/>
        <v>8230</v>
      </c>
      <c r="E51" s="37">
        <v>8640</v>
      </c>
      <c r="F51" s="72">
        <f t="shared" si="7"/>
        <v>8640</v>
      </c>
      <c r="J51" s="1"/>
      <c r="K51" s="2"/>
      <c r="L51" s="2"/>
      <c r="P51" s="1"/>
      <c r="Q51" s="1"/>
    </row>
    <row r="52" spans="2:17" ht="19.5" customHeight="1">
      <c r="B52" s="53" t="s">
        <v>13</v>
      </c>
      <c r="C52" s="56">
        <v>6758</v>
      </c>
      <c r="D52" s="73">
        <f t="shared" si="6"/>
        <v>6758</v>
      </c>
      <c r="E52" s="37">
        <v>7694</v>
      </c>
      <c r="F52" s="72">
        <f t="shared" si="7"/>
        <v>7694</v>
      </c>
      <c r="J52" s="1"/>
      <c r="K52" s="2"/>
      <c r="L52" s="2"/>
      <c r="P52" s="1"/>
      <c r="Q52" s="1"/>
    </row>
    <row r="53" spans="2:17" ht="19.5" customHeight="1">
      <c r="B53" s="53" t="s">
        <v>0</v>
      </c>
      <c r="C53" s="63">
        <v>6070</v>
      </c>
      <c r="D53" s="73">
        <f t="shared" si="6"/>
        <v>6070</v>
      </c>
      <c r="E53" s="63">
        <v>4895</v>
      </c>
      <c r="F53" s="72">
        <f t="shared" si="7"/>
        <v>4895</v>
      </c>
      <c r="J53" s="1"/>
      <c r="K53" s="2"/>
      <c r="L53" s="2"/>
      <c r="P53" s="1"/>
      <c r="Q53" s="1"/>
    </row>
    <row r="55" spans="3:5" ht="18.75" thickBot="1">
      <c r="C55" s="139" t="s">
        <v>5</v>
      </c>
      <c r="D55" s="140"/>
      <c r="E55" s="140"/>
    </row>
    <row r="56" spans="2:5" ht="19.5" customHeight="1" thickBot="1" thickTop="1">
      <c r="B56" s="68"/>
      <c r="C56" s="69" t="s">
        <v>4</v>
      </c>
      <c r="D56" s="70" t="s">
        <v>24</v>
      </c>
      <c r="E56" s="71" t="s">
        <v>3</v>
      </c>
    </row>
    <row r="57" spans="2:5" ht="19.5" customHeight="1" thickTop="1">
      <c r="B57" s="59" t="s">
        <v>14</v>
      </c>
      <c r="C57" s="24">
        <v>20</v>
      </c>
      <c r="D57" s="24">
        <v>22</v>
      </c>
      <c r="E57" s="76">
        <f>SUM(C57:D57)</f>
        <v>42</v>
      </c>
    </row>
    <row r="58" spans="2:5" ht="19.5" customHeight="1">
      <c r="B58" s="53" t="s">
        <v>15</v>
      </c>
      <c r="C58" s="65">
        <v>22</v>
      </c>
      <c r="D58" s="24">
        <v>36</v>
      </c>
      <c r="E58" s="76">
        <f aca="true" t="shared" si="8" ref="E58:E66">SUM(C58:D58)</f>
        <v>58</v>
      </c>
    </row>
    <row r="59" spans="2:5" ht="19.5" customHeight="1">
      <c r="B59" s="53" t="s">
        <v>6</v>
      </c>
      <c r="C59" s="66">
        <v>24</v>
      </c>
      <c r="D59" s="64">
        <v>26</v>
      </c>
      <c r="E59" s="76">
        <f t="shared" si="8"/>
        <v>50</v>
      </c>
    </row>
    <row r="60" spans="2:5" ht="19.5" customHeight="1">
      <c r="B60" s="53" t="s">
        <v>9</v>
      </c>
      <c r="C60" s="66">
        <v>19.5</v>
      </c>
      <c r="D60" s="64">
        <v>28</v>
      </c>
      <c r="E60" s="76">
        <f t="shared" si="8"/>
        <v>47.5</v>
      </c>
    </row>
    <row r="61" spans="2:5" ht="19.5" customHeight="1">
      <c r="B61" s="53" t="s">
        <v>16</v>
      </c>
      <c r="C61" s="66">
        <v>25</v>
      </c>
      <c r="D61" s="64">
        <v>33</v>
      </c>
      <c r="E61" s="76">
        <f t="shared" si="8"/>
        <v>58</v>
      </c>
    </row>
    <row r="62" spans="2:5" ht="19.5" customHeight="1">
      <c r="B62" s="53" t="s">
        <v>17</v>
      </c>
      <c r="C62" s="66">
        <v>20</v>
      </c>
      <c r="D62" s="64">
        <v>21.5</v>
      </c>
      <c r="E62" s="76">
        <f t="shared" si="8"/>
        <v>41.5</v>
      </c>
    </row>
    <row r="63" spans="2:5" ht="19.5" customHeight="1">
      <c r="B63" s="53" t="s">
        <v>8</v>
      </c>
      <c r="C63" s="66">
        <v>18.5</v>
      </c>
      <c r="D63" s="64">
        <v>27.5</v>
      </c>
      <c r="E63" s="76">
        <f t="shared" si="8"/>
        <v>46</v>
      </c>
    </row>
    <row r="64" spans="2:5" ht="19.5" customHeight="1">
      <c r="B64" s="53" t="s">
        <v>12</v>
      </c>
      <c r="C64" s="67">
        <v>21</v>
      </c>
      <c r="D64" s="63">
        <v>25</v>
      </c>
      <c r="E64" s="76">
        <f t="shared" si="8"/>
        <v>46</v>
      </c>
    </row>
    <row r="65" spans="2:5" ht="19.5" customHeight="1">
      <c r="B65" s="53" t="s">
        <v>0</v>
      </c>
      <c r="C65" s="67">
        <v>21</v>
      </c>
      <c r="D65" s="63">
        <v>22.5</v>
      </c>
      <c r="E65" s="76">
        <f t="shared" si="8"/>
        <v>43.5</v>
      </c>
    </row>
    <row r="66" spans="2:5" ht="19.5" customHeight="1">
      <c r="B66" s="102" t="s">
        <v>13</v>
      </c>
      <c r="C66" s="64">
        <v>18</v>
      </c>
      <c r="D66" s="64">
        <v>22</v>
      </c>
      <c r="E66" s="103">
        <f t="shared" si="8"/>
        <v>40</v>
      </c>
    </row>
    <row r="67" ht="19.5" customHeight="1"/>
  </sheetData>
  <sheetProtection/>
  <mergeCells count="12">
    <mergeCell ref="C55:E55"/>
    <mergeCell ref="J17:K17"/>
    <mergeCell ref="C17:E17"/>
    <mergeCell ref="F17:H17"/>
    <mergeCell ref="J43:K43"/>
    <mergeCell ref="C43:D43"/>
    <mergeCell ref="E43:F43"/>
    <mergeCell ref="B2:N2"/>
    <mergeCell ref="C4:H4"/>
    <mergeCell ref="I4:N4"/>
    <mergeCell ref="C30:F30"/>
    <mergeCell ref="G30:J30"/>
  </mergeCells>
  <printOptions/>
  <pageMargins left="0.3937007874015748" right="0.3937007874015748" top="0.3937007874015748" bottom="0.3937007874015748" header="0.5118110236220472" footer="0.5118110236220472"/>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2:AE27"/>
  <sheetViews>
    <sheetView zoomScale="75" zoomScaleNormal="75" zoomScalePageLayoutView="0" workbookViewId="0" topLeftCell="A1">
      <selection activeCell="D16" sqref="D16"/>
    </sheetView>
  </sheetViews>
  <sheetFormatPr defaultColWidth="9.140625" defaultRowHeight="12.75"/>
  <cols>
    <col min="1" max="1" width="2.00390625" style="0" customWidth="1"/>
    <col min="2" max="2" width="27.57421875" style="0" customWidth="1"/>
    <col min="3" max="4" width="45.7109375" style="0" customWidth="1"/>
    <col min="5" max="5" width="45.7109375" style="36" customWidth="1"/>
    <col min="6" max="6" width="45.7109375" style="0" customWidth="1"/>
    <col min="7" max="7" width="28.00390625" style="0" customWidth="1"/>
    <col min="8" max="8" width="12.421875" style="0" customWidth="1"/>
    <col min="9" max="9" width="47.7109375" style="0" customWidth="1"/>
    <col min="10" max="10" width="13.140625" style="0" customWidth="1"/>
    <col min="11" max="11" width="16.7109375" style="31" customWidth="1"/>
    <col min="12" max="12" width="30.140625" style="95" customWidth="1"/>
    <col min="13" max="13" width="18.7109375" style="95" customWidth="1"/>
    <col min="14" max="31" width="9.140625" style="25" customWidth="1"/>
  </cols>
  <sheetData>
    <row r="1" ht="10.5" customHeight="1"/>
    <row r="2" spans="2:31" s="51" customFormat="1" ht="18">
      <c r="B2" s="49" t="s">
        <v>11</v>
      </c>
      <c r="C2" s="50"/>
      <c r="D2" s="50"/>
      <c r="E2" s="50"/>
      <c r="F2" s="50"/>
      <c r="G2" s="50"/>
      <c r="H2" s="50"/>
      <c r="I2" s="50"/>
      <c r="J2" s="50"/>
      <c r="L2" s="96"/>
      <c r="M2" s="96"/>
      <c r="N2" s="112"/>
      <c r="O2" s="112"/>
      <c r="P2" s="96"/>
      <c r="Q2" s="96"/>
      <c r="R2" s="96"/>
      <c r="S2" s="96"/>
      <c r="T2" s="96"/>
      <c r="U2" s="96"/>
      <c r="V2" s="96"/>
      <c r="W2" s="96"/>
      <c r="X2" s="96"/>
      <c r="Y2" s="96"/>
      <c r="Z2" s="96"/>
      <c r="AA2" s="96"/>
      <c r="AB2" s="96"/>
      <c r="AC2" s="96"/>
      <c r="AD2" s="96"/>
      <c r="AE2" s="96"/>
    </row>
    <row r="3" ht="9" customHeight="1"/>
    <row r="4" spans="2:27" s="48" customFormat="1" ht="165.75" customHeight="1" thickBot="1">
      <c r="B4" s="114"/>
      <c r="C4" s="77" t="s">
        <v>43</v>
      </c>
      <c r="D4" s="77" t="s">
        <v>45</v>
      </c>
      <c r="E4" s="77" t="s">
        <v>46</v>
      </c>
      <c r="F4" s="77" t="s">
        <v>48</v>
      </c>
      <c r="G4" s="77" t="s">
        <v>7</v>
      </c>
      <c r="H4" s="95"/>
      <c r="I4" s="95"/>
      <c r="J4" s="95"/>
      <c r="K4" s="95"/>
      <c r="L4" s="95"/>
      <c r="M4" s="95"/>
      <c r="N4" s="95"/>
      <c r="O4" s="95"/>
      <c r="P4" s="95"/>
      <c r="Q4" s="95"/>
      <c r="R4" s="95"/>
      <c r="S4" s="95"/>
      <c r="T4" s="95"/>
      <c r="U4" s="95"/>
      <c r="V4" s="95"/>
      <c r="W4" s="95"/>
      <c r="X4" s="95"/>
      <c r="Y4" s="95"/>
      <c r="Z4" s="95"/>
      <c r="AA4" s="95"/>
    </row>
    <row r="5" spans="2:27" s="8" customFormat="1" ht="20.25" customHeight="1" thickTop="1">
      <c r="B5" s="59" t="s">
        <v>14</v>
      </c>
      <c r="C5" s="115">
        <v>8.5</v>
      </c>
      <c r="D5" s="115">
        <v>14</v>
      </c>
      <c r="E5" s="116">
        <v>13.5</v>
      </c>
      <c r="F5" s="117">
        <v>8</v>
      </c>
      <c r="G5" s="82">
        <f aca="true" t="shared" si="0" ref="G5:G13">F5+E5+D5+C5</f>
        <v>44</v>
      </c>
      <c r="H5" s="97"/>
      <c r="I5" s="97"/>
      <c r="J5" s="113"/>
      <c r="K5" s="113"/>
      <c r="L5" s="113"/>
      <c r="M5" s="113"/>
      <c r="N5" s="113"/>
      <c r="O5" s="113"/>
      <c r="P5" s="113"/>
      <c r="Q5" s="113"/>
      <c r="R5" s="113"/>
      <c r="S5" s="113"/>
      <c r="T5" s="113"/>
      <c r="U5" s="113"/>
      <c r="V5" s="113"/>
      <c r="W5" s="113"/>
      <c r="X5" s="113"/>
      <c r="Y5" s="113"/>
      <c r="Z5" s="113"/>
      <c r="AA5" s="113"/>
    </row>
    <row r="6" spans="2:27" s="8" customFormat="1" ht="20.25" customHeight="1">
      <c r="B6" s="53" t="s">
        <v>15</v>
      </c>
      <c r="C6" s="118">
        <v>9</v>
      </c>
      <c r="D6" s="118">
        <v>14.5</v>
      </c>
      <c r="E6" s="119">
        <v>14</v>
      </c>
      <c r="F6" s="120">
        <v>9</v>
      </c>
      <c r="G6" s="82">
        <f t="shared" si="0"/>
        <v>46.5</v>
      </c>
      <c r="H6" s="97"/>
      <c r="I6" s="97"/>
      <c r="J6" s="113"/>
      <c r="K6" s="113"/>
      <c r="L6" s="113"/>
      <c r="M6" s="113"/>
      <c r="N6" s="113"/>
      <c r="O6" s="113"/>
      <c r="P6" s="113"/>
      <c r="Q6" s="113"/>
      <c r="R6" s="113"/>
      <c r="S6" s="113"/>
      <c r="T6" s="113"/>
      <c r="U6" s="113"/>
      <c r="V6" s="113"/>
      <c r="W6" s="113"/>
      <c r="X6" s="113"/>
      <c r="Y6" s="113"/>
      <c r="Z6" s="113"/>
      <c r="AA6" s="113"/>
    </row>
    <row r="7" spans="2:27" s="8" customFormat="1" ht="20.25" customHeight="1">
      <c r="B7" s="53" t="s">
        <v>6</v>
      </c>
      <c r="C7" s="118">
        <v>9.5</v>
      </c>
      <c r="D7" s="118">
        <v>14</v>
      </c>
      <c r="E7" s="121">
        <v>14</v>
      </c>
      <c r="F7" s="120">
        <v>8.5</v>
      </c>
      <c r="G7" s="82">
        <f t="shared" si="0"/>
        <v>46</v>
      </c>
      <c r="H7" s="98"/>
      <c r="I7" s="97"/>
      <c r="J7" s="113"/>
      <c r="K7" s="113"/>
      <c r="L7" s="113"/>
      <c r="M7" s="113"/>
      <c r="N7" s="113"/>
      <c r="O7" s="113"/>
      <c r="P7" s="113"/>
      <c r="Q7" s="113"/>
      <c r="R7" s="113"/>
      <c r="S7" s="113"/>
      <c r="T7" s="113"/>
      <c r="U7" s="113"/>
      <c r="V7" s="113"/>
      <c r="W7" s="113"/>
      <c r="X7" s="113"/>
      <c r="Y7" s="113"/>
      <c r="Z7" s="113"/>
      <c r="AA7" s="113"/>
    </row>
    <row r="8" spans="2:27" s="8" customFormat="1" ht="20.25" customHeight="1">
      <c r="B8" s="105" t="s">
        <v>9</v>
      </c>
      <c r="C8" s="122">
        <v>8.5</v>
      </c>
      <c r="D8" s="122">
        <v>14</v>
      </c>
      <c r="E8" s="123">
        <v>14</v>
      </c>
      <c r="F8" s="124">
        <v>8.5</v>
      </c>
      <c r="G8" s="83">
        <f t="shared" si="0"/>
        <v>45</v>
      </c>
      <c r="H8" s="98"/>
      <c r="I8" s="98"/>
      <c r="J8" s="113"/>
      <c r="K8" s="113"/>
      <c r="L8" s="113"/>
      <c r="M8" s="113"/>
      <c r="N8" s="113"/>
      <c r="O8" s="113"/>
      <c r="P8" s="113"/>
      <c r="Q8" s="113"/>
      <c r="R8" s="113"/>
      <c r="S8" s="113"/>
      <c r="T8" s="113"/>
      <c r="U8" s="113"/>
      <c r="V8" s="113"/>
      <c r="W8" s="113"/>
      <c r="X8" s="113"/>
      <c r="Y8" s="113"/>
      <c r="Z8" s="113"/>
      <c r="AA8" s="113"/>
    </row>
    <row r="9" spans="1:27" s="107" customFormat="1" ht="20.25" customHeight="1">
      <c r="A9" s="106"/>
      <c r="B9" s="53" t="s">
        <v>16</v>
      </c>
      <c r="C9" s="118">
        <v>9.5</v>
      </c>
      <c r="D9" s="118">
        <v>14.5</v>
      </c>
      <c r="E9" s="121">
        <v>13</v>
      </c>
      <c r="F9" s="120">
        <v>9</v>
      </c>
      <c r="G9" s="83">
        <f t="shared" si="0"/>
        <v>46</v>
      </c>
      <c r="H9" s="99"/>
      <c r="I9" s="97"/>
      <c r="J9" s="113"/>
      <c r="K9" s="113"/>
      <c r="L9" s="113"/>
      <c r="M9" s="113"/>
      <c r="N9" s="113"/>
      <c r="O9" s="113"/>
      <c r="P9" s="113"/>
      <c r="Q9" s="113"/>
      <c r="R9" s="113"/>
      <c r="S9" s="113"/>
      <c r="T9" s="113"/>
      <c r="U9" s="113"/>
      <c r="V9" s="113"/>
      <c r="W9" s="113"/>
      <c r="X9" s="113"/>
      <c r="Y9" s="113"/>
      <c r="Z9" s="113"/>
      <c r="AA9" s="113"/>
    </row>
    <row r="10" spans="1:27" s="7" customFormat="1" ht="20.25" customHeight="1">
      <c r="A10" s="108"/>
      <c r="B10" s="53" t="s">
        <v>17</v>
      </c>
      <c r="C10" s="125">
        <v>9</v>
      </c>
      <c r="D10" s="125">
        <v>14.5</v>
      </c>
      <c r="E10" s="121">
        <v>14</v>
      </c>
      <c r="F10" s="120">
        <v>9</v>
      </c>
      <c r="G10" s="82">
        <f t="shared" si="0"/>
        <v>46.5</v>
      </c>
      <c r="H10" s="98"/>
      <c r="I10" s="97"/>
      <c r="J10" s="113"/>
      <c r="K10" s="113"/>
      <c r="L10" s="113"/>
      <c r="M10" s="113"/>
      <c r="N10" s="113"/>
      <c r="O10" s="113"/>
      <c r="P10" s="113"/>
      <c r="Q10" s="113"/>
      <c r="R10" s="113"/>
      <c r="S10" s="113"/>
      <c r="T10" s="113"/>
      <c r="U10" s="113"/>
      <c r="V10" s="113"/>
      <c r="W10" s="113"/>
      <c r="X10" s="113"/>
      <c r="Y10" s="113"/>
      <c r="Z10" s="113"/>
      <c r="AA10" s="113"/>
    </row>
    <row r="11" spans="1:27" s="7" customFormat="1" ht="20.25" customHeight="1">
      <c r="A11" s="108"/>
      <c r="B11" s="53" t="s">
        <v>8</v>
      </c>
      <c r="C11" s="118">
        <v>10</v>
      </c>
      <c r="D11" s="118">
        <v>15</v>
      </c>
      <c r="E11" s="121">
        <v>15</v>
      </c>
      <c r="F11" s="120">
        <v>10</v>
      </c>
      <c r="G11" s="82">
        <f t="shared" si="0"/>
        <v>50</v>
      </c>
      <c r="H11" s="97"/>
      <c r="I11" s="97"/>
      <c r="J11" s="113"/>
      <c r="K11" s="113"/>
      <c r="L11" s="113"/>
      <c r="M11" s="113"/>
      <c r="N11" s="113"/>
      <c r="O11" s="113"/>
      <c r="P11" s="113"/>
      <c r="Q11" s="113"/>
      <c r="R11" s="113"/>
      <c r="S11" s="113"/>
      <c r="T11" s="113"/>
      <c r="U11" s="113"/>
      <c r="V11" s="113"/>
      <c r="W11" s="113"/>
      <c r="X11" s="113"/>
      <c r="Y11" s="113"/>
      <c r="Z11" s="113"/>
      <c r="AA11" s="113"/>
    </row>
    <row r="12" spans="1:27" s="7" customFormat="1" ht="20.25" customHeight="1">
      <c r="A12" s="108"/>
      <c r="B12" s="53" t="s">
        <v>12</v>
      </c>
      <c r="C12" s="118">
        <v>9</v>
      </c>
      <c r="D12" s="118">
        <v>14</v>
      </c>
      <c r="E12" s="121">
        <v>14.5</v>
      </c>
      <c r="F12" s="120">
        <v>9</v>
      </c>
      <c r="G12" s="82">
        <f t="shared" si="0"/>
        <v>46.5</v>
      </c>
      <c r="H12" s="97"/>
      <c r="I12" s="97"/>
      <c r="J12" s="113"/>
      <c r="K12" s="113"/>
      <c r="L12" s="113"/>
      <c r="M12" s="113"/>
      <c r="N12" s="113"/>
      <c r="O12" s="113"/>
      <c r="P12" s="113"/>
      <c r="Q12" s="113"/>
      <c r="R12" s="113"/>
      <c r="S12" s="113"/>
      <c r="T12" s="113"/>
      <c r="U12" s="113"/>
      <c r="V12" s="113"/>
      <c r="W12" s="113"/>
      <c r="X12" s="113"/>
      <c r="Y12" s="113"/>
      <c r="Z12" s="113"/>
      <c r="AA12" s="113"/>
    </row>
    <row r="13" spans="1:27" s="110" customFormat="1" ht="20.25" customHeight="1">
      <c r="A13" s="109"/>
      <c r="B13" s="105" t="s">
        <v>0</v>
      </c>
      <c r="C13" s="122">
        <v>9</v>
      </c>
      <c r="D13" s="122">
        <v>14.5</v>
      </c>
      <c r="E13" s="123">
        <v>14</v>
      </c>
      <c r="F13" s="124">
        <v>9</v>
      </c>
      <c r="G13" s="93">
        <f t="shared" si="0"/>
        <v>46.5</v>
      </c>
      <c r="H13" s="97"/>
      <c r="I13" s="97"/>
      <c r="J13" s="113"/>
      <c r="K13" s="113"/>
      <c r="L13" s="113"/>
      <c r="M13" s="113"/>
      <c r="N13" s="113"/>
      <c r="O13" s="113"/>
      <c r="P13" s="113"/>
      <c r="Q13" s="113"/>
      <c r="R13" s="113"/>
      <c r="S13" s="113"/>
      <c r="T13" s="113"/>
      <c r="U13" s="113"/>
      <c r="V13" s="113"/>
      <c r="W13" s="113"/>
      <c r="X13" s="113"/>
      <c r="Y13" s="113"/>
      <c r="Z13" s="113"/>
      <c r="AA13" s="113"/>
    </row>
    <row r="14" spans="2:31" ht="20.25" customHeight="1">
      <c r="B14" s="111" t="s">
        <v>13</v>
      </c>
      <c r="C14" s="127">
        <v>8</v>
      </c>
      <c r="D14" s="127">
        <v>14.5</v>
      </c>
      <c r="E14" s="128">
        <v>13.5</v>
      </c>
      <c r="F14" s="127">
        <v>9</v>
      </c>
      <c r="G14" s="126">
        <f>C14+D14+E14+F14</f>
        <v>45</v>
      </c>
      <c r="H14" s="95"/>
      <c r="I14" s="95"/>
      <c r="J14" s="25"/>
      <c r="K14" s="25"/>
      <c r="L14" s="25"/>
      <c r="M14" s="25"/>
      <c r="AB14"/>
      <c r="AC14"/>
      <c r="AD14"/>
      <c r="AE14"/>
    </row>
    <row r="15" spans="2:13" ht="18" customHeight="1">
      <c r="B15" s="11"/>
      <c r="C15" s="11"/>
      <c r="D15" s="11"/>
      <c r="E15" s="11"/>
      <c r="F15" s="11"/>
      <c r="G15" s="11"/>
      <c r="K15"/>
      <c r="L15" s="25"/>
      <c r="M15" s="25"/>
    </row>
    <row r="16" spans="2:31" s="129" customFormat="1" ht="133.5" customHeight="1">
      <c r="B16" s="130"/>
      <c r="C16" s="131" t="s">
        <v>52</v>
      </c>
      <c r="D16" s="130"/>
      <c r="E16" s="147"/>
      <c r="F16" s="145" t="s">
        <v>47</v>
      </c>
      <c r="G16" s="130"/>
      <c r="L16" s="25"/>
      <c r="M16" s="25"/>
      <c r="N16" s="25"/>
      <c r="O16" s="25"/>
      <c r="P16" s="25"/>
      <c r="Q16" s="25"/>
      <c r="R16" s="25"/>
      <c r="S16" s="25"/>
      <c r="T16" s="25"/>
      <c r="U16" s="25"/>
      <c r="V16" s="25"/>
      <c r="W16" s="25"/>
      <c r="X16" s="25"/>
      <c r="Y16" s="25"/>
      <c r="Z16" s="25"/>
      <c r="AA16" s="25"/>
      <c r="AB16" s="25"/>
      <c r="AC16" s="25"/>
      <c r="AD16" s="25"/>
      <c r="AE16" s="25"/>
    </row>
    <row r="17" spans="2:31" s="129" customFormat="1" ht="177" customHeight="1">
      <c r="B17" s="130"/>
      <c r="C17" s="131" t="s">
        <v>53</v>
      </c>
      <c r="D17" s="132" t="s">
        <v>44</v>
      </c>
      <c r="E17" s="146" t="s">
        <v>51</v>
      </c>
      <c r="F17" s="131" t="s">
        <v>50</v>
      </c>
      <c r="G17" s="130"/>
      <c r="L17" s="25"/>
      <c r="M17" s="25"/>
      <c r="N17" s="25"/>
      <c r="O17" s="25"/>
      <c r="P17" s="25"/>
      <c r="Q17" s="25"/>
      <c r="R17" s="25"/>
      <c r="S17" s="25"/>
      <c r="T17" s="25"/>
      <c r="U17" s="25"/>
      <c r="V17" s="25"/>
      <c r="W17" s="25"/>
      <c r="X17" s="25"/>
      <c r="Y17" s="25"/>
      <c r="Z17" s="25"/>
      <c r="AA17" s="25"/>
      <c r="AB17" s="25"/>
      <c r="AC17" s="25"/>
      <c r="AD17" s="25"/>
      <c r="AE17" s="25"/>
    </row>
    <row r="18" spans="2:31" s="129" customFormat="1" ht="198.75" customHeight="1">
      <c r="B18" s="130"/>
      <c r="C18" s="132" t="s">
        <v>54</v>
      </c>
      <c r="D18" s="131" t="s">
        <v>55</v>
      </c>
      <c r="E18" s="131" t="s">
        <v>56</v>
      </c>
      <c r="F18" s="131" t="s">
        <v>49</v>
      </c>
      <c r="G18" s="130"/>
      <c r="L18" s="25"/>
      <c r="M18" s="25"/>
      <c r="N18" s="25"/>
      <c r="O18" s="25"/>
      <c r="P18" s="25"/>
      <c r="Q18" s="25"/>
      <c r="R18" s="25"/>
      <c r="S18" s="25"/>
      <c r="T18" s="25"/>
      <c r="U18" s="25"/>
      <c r="V18" s="25"/>
      <c r="W18" s="25"/>
      <c r="X18" s="25"/>
      <c r="Y18" s="25"/>
      <c r="Z18" s="25"/>
      <c r="AA18" s="25"/>
      <c r="AB18" s="25"/>
      <c r="AC18" s="25"/>
      <c r="AD18" s="25"/>
      <c r="AE18" s="25"/>
    </row>
    <row r="19" spans="5:13" ht="18" customHeight="1">
      <c r="E19"/>
      <c r="K19"/>
      <c r="L19" s="25"/>
      <c r="M19" s="25"/>
    </row>
    <row r="20" spans="5:13" ht="12.75">
      <c r="E20"/>
      <c r="K20"/>
      <c r="L20" s="25"/>
      <c r="M20" s="25"/>
    </row>
    <row r="21" spans="2:11" ht="12.75">
      <c r="B21" s="47"/>
      <c r="E21"/>
      <c r="K21"/>
    </row>
    <row r="22" spans="2:11" ht="12.75">
      <c r="B22" s="47"/>
      <c r="E22"/>
      <c r="K22"/>
    </row>
    <row r="23" spans="2:11" ht="12.75">
      <c r="B23" s="47"/>
      <c r="E23"/>
      <c r="K23"/>
    </row>
    <row r="24" spans="2:11" ht="12.75">
      <c r="B24" s="47"/>
      <c r="E24"/>
      <c r="K24"/>
    </row>
    <row r="25" spans="5:11" ht="12.75">
      <c r="E25"/>
      <c r="K25"/>
    </row>
    <row r="26" spans="2:11" ht="12.75">
      <c r="B26" s="47"/>
      <c r="E26"/>
      <c r="K26"/>
    </row>
    <row r="27" spans="5:11" ht="12.75">
      <c r="E27"/>
      <c r="K27"/>
    </row>
  </sheetData>
  <sheetProtection/>
  <printOptions/>
  <pageMargins left="0.7" right="0.7" top="0.75" bottom="0.75" header="0.3" footer="0.3"/>
  <pageSetup fitToWidth="0" fitToHeight="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B2:N46"/>
  <sheetViews>
    <sheetView view="pageLayout" workbookViewId="0" topLeftCell="C37">
      <selection activeCell="E69" sqref="E69"/>
    </sheetView>
  </sheetViews>
  <sheetFormatPr defaultColWidth="9.140625" defaultRowHeight="12.75"/>
  <cols>
    <col min="1" max="1" width="2.57421875" style="0" customWidth="1"/>
    <col min="2" max="2" width="35.140625" style="0" customWidth="1"/>
    <col min="3" max="9" width="20.7109375" style="36" customWidth="1"/>
    <col min="10" max="10" width="18.00390625" style="0" customWidth="1"/>
  </cols>
  <sheetData>
    <row r="2" spans="2:14" s="7" customFormat="1" ht="19.5">
      <c r="B2" s="142" t="s">
        <v>11</v>
      </c>
      <c r="C2" s="142"/>
      <c r="D2" s="142"/>
      <c r="E2" s="142"/>
      <c r="F2" s="142"/>
      <c r="G2" s="142"/>
      <c r="H2" s="142"/>
      <c r="I2" s="142"/>
      <c r="M2" s="9"/>
      <c r="N2" s="9"/>
    </row>
    <row r="4" spans="2:9" s="11" customFormat="1" ht="37.5" thickBot="1">
      <c r="B4" s="42" t="s">
        <v>18</v>
      </c>
      <c r="C4" s="26" t="s">
        <v>2</v>
      </c>
      <c r="D4" s="26" t="s">
        <v>36</v>
      </c>
      <c r="E4" s="26" t="s">
        <v>1</v>
      </c>
      <c r="F4" s="26" t="s">
        <v>37</v>
      </c>
      <c r="G4" s="77" t="s">
        <v>35</v>
      </c>
      <c r="H4" s="26" t="s">
        <v>38</v>
      </c>
      <c r="I4" s="85" t="s">
        <v>39</v>
      </c>
    </row>
    <row r="5" spans="2:9" s="11" customFormat="1" ht="19.5" customHeight="1" thickTop="1">
      <c r="B5" s="59" t="s">
        <v>14</v>
      </c>
      <c r="C5" s="22">
        <f>Hinta!H6</f>
        <v>16320</v>
      </c>
      <c r="D5" s="82">
        <f>C12/C5*D12</f>
        <v>25.34926470588235</v>
      </c>
      <c r="E5" s="23">
        <f>Hinta!N6</f>
        <v>21070</v>
      </c>
      <c r="F5" s="82">
        <f>E8/E5*F8</f>
        <v>3.6971998101566204</v>
      </c>
      <c r="G5" s="23">
        <f>Hinta!E57</f>
        <v>42</v>
      </c>
      <c r="H5" s="82">
        <f>G12/G5*H12</f>
        <v>4.761904761904762</v>
      </c>
      <c r="I5" s="84">
        <f>D5+F5+H5</f>
        <v>33.80836927794373</v>
      </c>
    </row>
    <row r="6" spans="2:9" s="11" customFormat="1" ht="19.5" customHeight="1">
      <c r="B6" s="53" t="s">
        <v>15</v>
      </c>
      <c r="C6" s="22">
        <f>Hinta!H7</f>
        <v>14620</v>
      </c>
      <c r="D6" s="82">
        <f>C12/C6*D12</f>
        <v>28.296853625170996</v>
      </c>
      <c r="E6" s="23">
        <f>Hinta!N7</f>
        <v>20870</v>
      </c>
      <c r="F6" s="82">
        <f>E8/E6*F8</f>
        <v>3.732630570196454</v>
      </c>
      <c r="G6" s="23">
        <f>Hinta!E58</f>
        <v>58</v>
      </c>
      <c r="H6" s="83">
        <f>G12/G6*H12</f>
        <v>3.4482758620689657</v>
      </c>
      <c r="I6" s="84">
        <f aca="true" t="shared" si="0" ref="I6:I13">D6+F6+H6</f>
        <v>35.47776005743642</v>
      </c>
    </row>
    <row r="7" spans="2:9" s="11" customFormat="1" ht="19.5" customHeight="1">
      <c r="B7" s="53" t="s">
        <v>6</v>
      </c>
      <c r="C7" s="22">
        <f>Hinta!H8</f>
        <v>15913</v>
      </c>
      <c r="D7" s="82">
        <f>C12/C7*D12</f>
        <v>25.997612015333374</v>
      </c>
      <c r="E7" s="23">
        <f>Hinta!N8</f>
        <v>27989</v>
      </c>
      <c r="F7" s="82">
        <f>E8/E7*F8</f>
        <v>2.7832362713923327</v>
      </c>
      <c r="G7" s="23">
        <f>Hinta!E59</f>
        <v>50</v>
      </c>
      <c r="H7" s="83">
        <f>G12/G7*H12</f>
        <v>4</v>
      </c>
      <c r="I7" s="84">
        <f t="shared" si="0"/>
        <v>32.78084828672571</v>
      </c>
    </row>
    <row r="8" spans="2:9" s="11" customFormat="1" ht="19.5" customHeight="1">
      <c r="B8" s="53" t="s">
        <v>9</v>
      </c>
      <c r="C8" s="22">
        <f>Hinta!H9</f>
        <v>12820</v>
      </c>
      <c r="D8" s="82">
        <f>C12/C8*D12</f>
        <v>32.269890795631824</v>
      </c>
      <c r="E8" s="23">
        <f>Hinta!N9</f>
        <v>7790</v>
      </c>
      <c r="F8" s="82">
        <v>10</v>
      </c>
      <c r="G8" s="23">
        <f>Hinta!E60</f>
        <v>47.5</v>
      </c>
      <c r="H8" s="83">
        <f>G12/G8*H12</f>
        <v>4.2105263157894735</v>
      </c>
      <c r="I8" s="84">
        <f t="shared" si="0"/>
        <v>46.480417111421296</v>
      </c>
    </row>
    <row r="9" spans="2:9" s="11" customFormat="1" ht="19.5" customHeight="1">
      <c r="B9" s="53" t="s">
        <v>16</v>
      </c>
      <c r="C9" s="22">
        <f>Hinta!H10</f>
        <v>21286</v>
      </c>
      <c r="D9" s="82">
        <f>C12/C9*D12</f>
        <v>19.435309593159825</v>
      </c>
      <c r="E9" s="23">
        <f>Hinta!N10</f>
        <v>23128</v>
      </c>
      <c r="F9" s="82">
        <f>E8/E9*F8</f>
        <v>3.368211691456244</v>
      </c>
      <c r="G9" s="23">
        <f>Hinta!E61</f>
        <v>58</v>
      </c>
      <c r="H9" s="83">
        <f>G12/G9*H12</f>
        <v>3.4482758620689657</v>
      </c>
      <c r="I9" s="84">
        <f t="shared" si="0"/>
        <v>26.251797146685032</v>
      </c>
    </row>
    <row r="10" spans="2:9" s="11" customFormat="1" ht="19.5" customHeight="1">
      <c r="B10" s="53" t="s">
        <v>17</v>
      </c>
      <c r="C10" s="22">
        <f>Hinta!H11</f>
        <v>14747</v>
      </c>
      <c r="D10" s="82">
        <f>C12/C10*D12</f>
        <v>28.053163355258697</v>
      </c>
      <c r="E10" s="23">
        <f>Hinta!N11</f>
        <v>22247</v>
      </c>
      <c r="F10" s="82">
        <f>E8/E10*F8</f>
        <v>3.50159572077134</v>
      </c>
      <c r="G10" s="23">
        <f>Hinta!E62</f>
        <v>41.5</v>
      </c>
      <c r="H10" s="83">
        <f>G12/G10*H12</f>
        <v>4.8192771084337345</v>
      </c>
      <c r="I10" s="84">
        <f t="shared" si="0"/>
        <v>36.374036184463776</v>
      </c>
    </row>
    <row r="11" spans="2:9" s="11" customFormat="1" ht="19.5" customHeight="1">
      <c r="B11" s="53" t="s">
        <v>8</v>
      </c>
      <c r="C11" s="22">
        <f>Hinta!H12</f>
        <v>16230</v>
      </c>
      <c r="D11" s="82">
        <f>C12/C11*D12</f>
        <v>25.489833641404807</v>
      </c>
      <c r="E11" s="23">
        <f>Hinta!N12</f>
        <v>17159</v>
      </c>
      <c r="F11" s="82">
        <f>E8/E11*F8</f>
        <v>4.5398916020747135</v>
      </c>
      <c r="G11" s="23">
        <f>Hinta!E63</f>
        <v>46</v>
      </c>
      <c r="H11" s="83">
        <f>G12/G11*H12</f>
        <v>4.3478260869565215</v>
      </c>
      <c r="I11" s="84">
        <f t="shared" si="0"/>
        <v>34.37755133043604</v>
      </c>
    </row>
    <row r="12" spans="2:9" s="11" customFormat="1" ht="19.5" customHeight="1">
      <c r="B12" s="53" t="s">
        <v>13</v>
      </c>
      <c r="C12" s="22">
        <f>Hinta!H13</f>
        <v>11820</v>
      </c>
      <c r="D12" s="82">
        <v>35</v>
      </c>
      <c r="E12" s="23">
        <f>Hinta!N13</f>
        <v>14377</v>
      </c>
      <c r="F12" s="82">
        <f>E8/E12*F8</f>
        <v>5.418376573694095</v>
      </c>
      <c r="G12" s="23">
        <f>Hinta!E66</f>
        <v>40</v>
      </c>
      <c r="H12" s="83">
        <v>5</v>
      </c>
      <c r="I12" s="84">
        <f t="shared" si="0"/>
        <v>45.4183765736941</v>
      </c>
    </row>
    <row r="13" spans="2:9" ht="19.5" customHeight="1">
      <c r="B13" s="53" t="s">
        <v>0</v>
      </c>
      <c r="C13" s="22">
        <f>Hinta!H14</f>
        <v>14257</v>
      </c>
      <c r="D13" s="83">
        <f>C12/C13*D12</f>
        <v>29.017324822894015</v>
      </c>
      <c r="E13" s="23">
        <f>Hinta!N14</f>
        <v>19380</v>
      </c>
      <c r="F13" s="83">
        <f>E8/E13*F8</f>
        <v>4.019607843137255</v>
      </c>
      <c r="G13" s="23">
        <f>Hinta!E65</f>
        <v>43.5</v>
      </c>
      <c r="H13" s="83">
        <f>G12/G13*H12</f>
        <v>4.597701149425287</v>
      </c>
      <c r="I13" s="84">
        <f t="shared" si="0"/>
        <v>37.63463381545655</v>
      </c>
    </row>
    <row r="15" spans="2:9" s="25" customFormat="1" ht="37.5" thickBot="1">
      <c r="B15" s="42" t="s">
        <v>19</v>
      </c>
      <c r="C15" s="26" t="s">
        <v>2</v>
      </c>
      <c r="D15" s="26" t="s">
        <v>34</v>
      </c>
      <c r="E15" s="26" t="s">
        <v>1</v>
      </c>
      <c r="F15" s="26" t="s">
        <v>34</v>
      </c>
      <c r="G15" s="77" t="s">
        <v>35</v>
      </c>
      <c r="H15" s="26" t="s">
        <v>34</v>
      </c>
      <c r="I15" s="85" t="s">
        <v>39</v>
      </c>
    </row>
    <row r="16" spans="2:9" s="78" customFormat="1" ht="19.5" customHeight="1" thickTop="1">
      <c r="B16" s="59" t="s">
        <v>14</v>
      </c>
      <c r="C16" s="61">
        <f>Hinta!E19</f>
        <v>1380</v>
      </c>
      <c r="D16" s="86">
        <f>C23/C16*D23</f>
        <v>27.670289855072465</v>
      </c>
      <c r="E16" s="61">
        <f>Hinta!H19</f>
        <v>1522</v>
      </c>
      <c r="F16" s="86">
        <f>E19/E16*F19</f>
        <v>6.340341655716163</v>
      </c>
      <c r="G16" s="61">
        <f>Hinta!E57</f>
        <v>42</v>
      </c>
      <c r="H16" s="86">
        <f>G23/G16*H23</f>
        <v>4.761904761904762</v>
      </c>
      <c r="I16" s="84">
        <f>D16+F16+H16</f>
        <v>38.77253627269339</v>
      </c>
    </row>
    <row r="17" spans="2:9" s="11" customFormat="1" ht="19.5" customHeight="1">
      <c r="B17" s="53" t="s">
        <v>15</v>
      </c>
      <c r="C17" s="61">
        <f>Hinta!E20</f>
        <v>1480</v>
      </c>
      <c r="D17" s="83">
        <f>C23/C17*D23</f>
        <v>25.800675675675674</v>
      </c>
      <c r="E17" s="61">
        <f>Hinta!H20</f>
        <v>1322</v>
      </c>
      <c r="F17" s="83">
        <f>E19/E17*F19</f>
        <v>7.299546142208775</v>
      </c>
      <c r="G17" s="61">
        <f>Hinta!E58</f>
        <v>58</v>
      </c>
      <c r="H17" s="83">
        <f>G23/G17*H23</f>
        <v>3.4482758620689657</v>
      </c>
      <c r="I17" s="84">
        <f aca="true" t="shared" si="1" ref="I17:I24">D17+F17+H17</f>
        <v>36.548497679953414</v>
      </c>
    </row>
    <row r="18" spans="2:9" s="78" customFormat="1" ht="19.5" customHeight="1">
      <c r="B18" s="53" t="s">
        <v>6</v>
      </c>
      <c r="C18" s="61">
        <f>Hinta!E21</f>
        <v>1539</v>
      </c>
      <c r="D18" s="87">
        <f>C23/C18*D23</f>
        <v>24.81156595191683</v>
      </c>
      <c r="E18" s="61">
        <f>Hinta!H21</f>
        <v>2106</v>
      </c>
      <c r="F18" s="87">
        <f>E19/E18*F19</f>
        <v>4.582146248812916</v>
      </c>
      <c r="G18" s="61">
        <f>Hinta!E59</f>
        <v>50</v>
      </c>
      <c r="H18" s="87">
        <f>G23/G18*H23</f>
        <v>4</v>
      </c>
      <c r="I18" s="84">
        <f t="shared" si="1"/>
        <v>33.393712200729745</v>
      </c>
    </row>
    <row r="19" spans="2:10" s="78" customFormat="1" ht="19.5" customHeight="1">
      <c r="B19" s="53" t="s">
        <v>9</v>
      </c>
      <c r="C19" s="61">
        <f>Hinta!E22</f>
        <v>1286</v>
      </c>
      <c r="D19" s="79">
        <f>C23/C19*D23</f>
        <v>29.692846034214618</v>
      </c>
      <c r="E19" s="61">
        <f>Hinta!H22</f>
        <v>965</v>
      </c>
      <c r="F19" s="79">
        <v>10</v>
      </c>
      <c r="G19" s="61">
        <f>Hinta!E60</f>
        <v>47.5</v>
      </c>
      <c r="H19" s="79">
        <f>G23/G19*H23</f>
        <v>4.2105263157894735</v>
      </c>
      <c r="I19" s="84">
        <f t="shared" si="1"/>
        <v>43.90337235000409</v>
      </c>
      <c r="J19" s="80"/>
    </row>
    <row r="20" spans="2:10" s="78" customFormat="1" ht="19.5" customHeight="1">
      <c r="B20" s="53" t="s">
        <v>16</v>
      </c>
      <c r="C20" s="61">
        <f>Hinta!E23</f>
        <v>2075</v>
      </c>
      <c r="D20" s="79">
        <f>C23/C20*D23</f>
        <v>18.402409638554214</v>
      </c>
      <c r="E20" s="61">
        <f>Hinta!H23</f>
        <v>1414.5</v>
      </c>
      <c r="F20" s="87">
        <f>E19/E20*F19</f>
        <v>6.822198656769176</v>
      </c>
      <c r="G20" s="61">
        <f>Hinta!E61</f>
        <v>58</v>
      </c>
      <c r="H20" s="87">
        <f>G23/G20*H23</f>
        <v>3.4482758620689657</v>
      </c>
      <c r="I20" s="84">
        <f t="shared" si="1"/>
        <v>28.672884157392357</v>
      </c>
      <c r="J20" s="81"/>
    </row>
    <row r="21" spans="2:10" s="78" customFormat="1" ht="19.5" customHeight="1">
      <c r="B21" s="53" t="s">
        <v>17</v>
      </c>
      <c r="C21" s="61">
        <f>Hinta!E24</f>
        <v>1436</v>
      </c>
      <c r="D21" s="79">
        <f>C23/C21*D23</f>
        <v>26.591225626740947</v>
      </c>
      <c r="E21" s="61">
        <f>Hinta!H24</f>
        <v>1503</v>
      </c>
      <c r="F21" s="87">
        <f>E19/E21*F19</f>
        <v>6.420492348636061</v>
      </c>
      <c r="G21" s="61">
        <f>Hinta!E62</f>
        <v>41.5</v>
      </c>
      <c r="H21" s="87">
        <f>G23/G21*H23</f>
        <v>4.8192771084337345</v>
      </c>
      <c r="I21" s="84">
        <f t="shared" si="1"/>
        <v>37.83099508381075</v>
      </c>
      <c r="J21" s="81"/>
    </row>
    <row r="22" spans="2:10" s="78" customFormat="1" ht="19.5" customHeight="1">
      <c r="B22" s="53" t="s">
        <v>8</v>
      </c>
      <c r="C22" s="61">
        <f>Hinta!E25</f>
        <v>1287</v>
      </c>
      <c r="D22" s="79">
        <f>C23/C22*D23</f>
        <v>29.669774669774668</v>
      </c>
      <c r="E22" s="61">
        <f>Hinta!H25</f>
        <v>1703</v>
      </c>
      <c r="F22" s="87">
        <f>E19/E22*F19</f>
        <v>5.666470933646506</v>
      </c>
      <c r="G22" s="61">
        <f>Hinta!E63</f>
        <v>46</v>
      </c>
      <c r="H22" s="87">
        <f>G23/G22*H23</f>
        <v>4.3478260869565215</v>
      </c>
      <c r="I22" s="84">
        <f t="shared" si="1"/>
        <v>39.6840716903777</v>
      </c>
      <c r="J22" s="81"/>
    </row>
    <row r="23" spans="2:10" s="78" customFormat="1" ht="19.5" customHeight="1">
      <c r="B23" s="53" t="s">
        <v>13</v>
      </c>
      <c r="C23" s="61">
        <f>Hinta!E26</f>
        <v>1091</v>
      </c>
      <c r="D23" s="79">
        <v>35</v>
      </c>
      <c r="E23" s="61">
        <f>Hinta!H26</f>
        <v>1243</v>
      </c>
      <c r="F23" s="87">
        <f>E19/E23*F19</f>
        <v>7.763475462590507</v>
      </c>
      <c r="G23" s="61">
        <v>40</v>
      </c>
      <c r="H23" s="87">
        <v>5</v>
      </c>
      <c r="I23" s="84">
        <f t="shared" si="1"/>
        <v>47.763475462590506</v>
      </c>
      <c r="J23" s="81"/>
    </row>
    <row r="24" spans="2:10" s="78" customFormat="1" ht="19.5" customHeight="1">
      <c r="B24" s="53" t="s">
        <v>0</v>
      </c>
      <c r="C24" s="61">
        <f>Hinta!E27</f>
        <v>1458</v>
      </c>
      <c r="D24" s="79">
        <f>C23/C24*D23</f>
        <v>26.18998628257888</v>
      </c>
      <c r="E24" s="61">
        <f>Hinta!H27</f>
        <v>1098</v>
      </c>
      <c r="F24" s="87">
        <f>E19/E24*F19</f>
        <v>8.788706739526411</v>
      </c>
      <c r="G24" s="61">
        <f>Hinta!E65</f>
        <v>43.5</v>
      </c>
      <c r="H24" s="87">
        <f>G23/G24*H23</f>
        <v>4.597701149425287</v>
      </c>
      <c r="I24" s="84">
        <f t="shared" si="1"/>
        <v>39.57639417153058</v>
      </c>
      <c r="J24" s="81"/>
    </row>
    <row r="25" spans="2:10" s="25" customFormat="1" ht="22.5">
      <c r="B25" s="30"/>
      <c r="C25" s="27"/>
      <c r="D25" s="28"/>
      <c r="E25" s="27"/>
      <c r="F25" s="27"/>
      <c r="G25" s="27"/>
      <c r="H25" s="27"/>
      <c r="I25" s="27"/>
      <c r="J25" s="29"/>
    </row>
    <row r="26" spans="2:10" s="25" customFormat="1" ht="38.25" thickBot="1">
      <c r="B26" s="42" t="s">
        <v>20</v>
      </c>
      <c r="C26" s="26" t="s">
        <v>2</v>
      </c>
      <c r="D26" s="26" t="s">
        <v>34</v>
      </c>
      <c r="E26" s="26" t="s">
        <v>1</v>
      </c>
      <c r="F26" s="26" t="s">
        <v>34</v>
      </c>
      <c r="G26" s="77" t="s">
        <v>35</v>
      </c>
      <c r="H26" s="26" t="s">
        <v>34</v>
      </c>
      <c r="I26" s="85" t="s">
        <v>39</v>
      </c>
      <c r="J26" s="29"/>
    </row>
    <row r="27" spans="2:9" s="11" customFormat="1" ht="19.5" customHeight="1" thickTop="1">
      <c r="B27" s="53" t="s">
        <v>15</v>
      </c>
      <c r="C27" s="23">
        <f>Hinta!F32</f>
        <v>6590</v>
      </c>
      <c r="D27" s="82">
        <f>C34/C27*D34</f>
        <v>20.532625189681337</v>
      </c>
      <c r="E27" s="23">
        <f>Hinta!J32</f>
        <v>8632</v>
      </c>
      <c r="F27" s="82">
        <f>E29/E27*F29</f>
        <v>2.6343836886005563</v>
      </c>
      <c r="G27" s="23">
        <f>Hinta!E58</f>
        <v>58</v>
      </c>
      <c r="H27" s="82">
        <f>G34/G27*H34</f>
        <v>3.4482758620689657</v>
      </c>
      <c r="I27" s="84">
        <f>D27+F27+H27</f>
        <v>26.61528474035086</v>
      </c>
    </row>
    <row r="28" spans="2:9" s="11" customFormat="1" ht="19.5" customHeight="1">
      <c r="B28" s="53" t="s">
        <v>6</v>
      </c>
      <c r="C28" s="23">
        <f>Hinta!F33</f>
        <v>6030</v>
      </c>
      <c r="D28" s="83">
        <f>C34/C28*D34</f>
        <v>22.439469320066333</v>
      </c>
      <c r="E28" s="23">
        <f>Hinta!J33</f>
        <v>8814</v>
      </c>
      <c r="F28" s="83">
        <f>E29/E28*F29</f>
        <v>2.57998638529612</v>
      </c>
      <c r="G28" s="23">
        <f>Hinta!E59</f>
        <v>50</v>
      </c>
      <c r="H28" s="83">
        <f>G34/G28*H34</f>
        <v>4</v>
      </c>
      <c r="I28" s="84">
        <f aca="true" t="shared" si="2" ref="I28:I35">D28+F28+H28</f>
        <v>29.019455705362454</v>
      </c>
    </row>
    <row r="29" spans="2:9" s="11" customFormat="1" ht="19.5" customHeight="1">
      <c r="B29" s="53" t="s">
        <v>9</v>
      </c>
      <c r="C29" s="23">
        <f>Hinta!F34</f>
        <v>5523</v>
      </c>
      <c r="D29" s="83">
        <f>C34/C29*D34</f>
        <v>24.49936628643853</v>
      </c>
      <c r="E29" s="23">
        <f>Hinta!J34</f>
        <v>2274</v>
      </c>
      <c r="F29" s="83">
        <v>10</v>
      </c>
      <c r="G29" s="23">
        <f>Hinta!E60</f>
        <v>47.5</v>
      </c>
      <c r="H29" s="83">
        <f>G34/G29*H34</f>
        <v>4.2105263157894735</v>
      </c>
      <c r="I29" s="84">
        <f t="shared" si="2"/>
        <v>38.709892602228</v>
      </c>
    </row>
    <row r="30" spans="2:9" s="11" customFormat="1" ht="19.5" customHeight="1">
      <c r="B30" s="53" t="s">
        <v>16</v>
      </c>
      <c r="C30" s="23">
        <f>Hinta!F35</f>
        <v>7476</v>
      </c>
      <c r="D30" s="83">
        <f>C34/C30*D34</f>
        <v>18.099250936329586</v>
      </c>
      <c r="E30" s="23">
        <f>Hinta!J35</f>
        <v>6275.5</v>
      </c>
      <c r="F30" s="83">
        <f>E29/E30*F29</f>
        <v>3.6236156481555253</v>
      </c>
      <c r="G30" s="23">
        <f>Hinta!E61</f>
        <v>58</v>
      </c>
      <c r="H30" s="83">
        <f>G34/G30*H34</f>
        <v>3.4482758620689657</v>
      </c>
      <c r="I30" s="84">
        <f t="shared" si="2"/>
        <v>25.171142446554075</v>
      </c>
    </row>
    <row r="31" spans="2:9" s="11" customFormat="1" ht="19.5" customHeight="1">
      <c r="B31" s="53" t="s">
        <v>17</v>
      </c>
      <c r="C31" s="23">
        <f>Hinta!F36</f>
        <v>5090</v>
      </c>
      <c r="D31" s="83">
        <f>C34/C31*D34</f>
        <v>26.583497053045186</v>
      </c>
      <c r="E31" s="23">
        <f>Hinta!J36</f>
        <v>5593</v>
      </c>
      <c r="F31" s="83">
        <f>E29/E31*F29</f>
        <v>4.065796531378509</v>
      </c>
      <c r="G31" s="23">
        <f>Hinta!E62</f>
        <v>41.5</v>
      </c>
      <c r="H31" s="83">
        <f>G34/G31*H34</f>
        <v>4.8192771084337345</v>
      </c>
      <c r="I31" s="84">
        <f t="shared" si="2"/>
        <v>35.468570692857426</v>
      </c>
    </row>
    <row r="32" spans="2:9" s="11" customFormat="1" ht="19.5" customHeight="1">
      <c r="B32" s="53" t="s">
        <v>8</v>
      </c>
      <c r="C32" s="23">
        <f>Hinta!F37</f>
        <v>5637</v>
      </c>
      <c r="D32" s="83">
        <f>C34/C32*D34</f>
        <v>24.003902785169416</v>
      </c>
      <c r="E32" s="23">
        <f>Hinta!J37</f>
        <v>5663</v>
      </c>
      <c r="F32" s="83">
        <f>E29/E32*F29</f>
        <v>4.015539466713756</v>
      </c>
      <c r="G32" s="23">
        <f>Hinta!E63</f>
        <v>46</v>
      </c>
      <c r="H32" s="83">
        <f>G34/G32*H34</f>
        <v>4.3478260869565215</v>
      </c>
      <c r="I32" s="84">
        <f t="shared" si="2"/>
        <v>32.36726833883969</v>
      </c>
    </row>
    <row r="33" spans="2:9" s="11" customFormat="1" ht="19.5" customHeight="1">
      <c r="B33" s="53" t="s">
        <v>12</v>
      </c>
      <c r="C33" s="23">
        <f>Hinta!F38</f>
        <v>6375</v>
      </c>
      <c r="D33" s="83">
        <f>C34/C33*D34</f>
        <v>21.225098039215684</v>
      </c>
      <c r="E33" s="23">
        <f>Hinta!J38</f>
        <v>7910</v>
      </c>
      <c r="F33" s="83">
        <f>E29/E33*F29</f>
        <v>2.874841972187105</v>
      </c>
      <c r="G33" s="23">
        <f>Hinta!E64</f>
        <v>46</v>
      </c>
      <c r="H33" s="83">
        <f>G34/G33*H34</f>
        <v>4.3478260869565215</v>
      </c>
      <c r="I33" s="84">
        <f t="shared" si="2"/>
        <v>28.44776609835931</v>
      </c>
    </row>
    <row r="34" spans="2:9" s="11" customFormat="1" ht="19.5" customHeight="1">
      <c r="B34" s="53" t="s">
        <v>13</v>
      </c>
      <c r="C34" s="23">
        <f>Hinta!F39</f>
        <v>3866</v>
      </c>
      <c r="D34" s="83">
        <v>35</v>
      </c>
      <c r="E34" s="23">
        <f>Hinta!J39</f>
        <v>3611</v>
      </c>
      <c r="F34" s="83">
        <f>E29/E34*F29</f>
        <v>6.297424536139573</v>
      </c>
      <c r="G34" s="23">
        <v>40</v>
      </c>
      <c r="H34" s="83">
        <v>5</v>
      </c>
      <c r="I34" s="84">
        <f t="shared" si="2"/>
        <v>46.29742453613957</v>
      </c>
    </row>
    <row r="35" spans="2:9" s="11" customFormat="1" ht="19.5" customHeight="1">
      <c r="B35" s="53" t="s">
        <v>0</v>
      </c>
      <c r="C35" s="23">
        <f>Hinta!F40</f>
        <v>5405</v>
      </c>
      <c r="D35" s="83">
        <f>C34/C35*D34</f>
        <v>25.034227567067532</v>
      </c>
      <c r="E35" s="23">
        <f>Hinta!J40</f>
        <v>5573</v>
      </c>
      <c r="F35" s="83">
        <f>E29/E35*F29</f>
        <v>4.080387582989413</v>
      </c>
      <c r="G35" s="23">
        <f>Hinta!E65</f>
        <v>43.5</v>
      </c>
      <c r="H35" s="83">
        <f>G34/G35*H34</f>
        <v>4.597701149425287</v>
      </c>
      <c r="I35" s="84">
        <f t="shared" si="2"/>
        <v>33.71231629948223</v>
      </c>
    </row>
    <row r="37" spans="2:9" ht="37.5" thickBot="1">
      <c r="B37" s="92" t="s">
        <v>21</v>
      </c>
      <c r="C37" s="26" t="s">
        <v>2</v>
      </c>
      <c r="D37" s="26" t="s">
        <v>34</v>
      </c>
      <c r="E37" s="26" t="s">
        <v>1</v>
      </c>
      <c r="F37" s="26" t="s">
        <v>34</v>
      </c>
      <c r="G37" s="77" t="s">
        <v>35</v>
      </c>
      <c r="H37" s="26" t="s">
        <v>34</v>
      </c>
      <c r="I37" s="85" t="s">
        <v>39</v>
      </c>
    </row>
    <row r="38" spans="2:9" ht="18.75" thickTop="1">
      <c r="B38" s="12" t="s">
        <v>14</v>
      </c>
      <c r="C38" s="23">
        <f>Hinta!D45</f>
        <v>7350</v>
      </c>
      <c r="D38" s="93">
        <f>C46/C38*D46</f>
        <v>28.904761904761905</v>
      </c>
      <c r="E38" s="23">
        <f>Hinta!F45</f>
        <v>11300</v>
      </c>
      <c r="F38" s="93">
        <f>E41/E38*F41</f>
        <v>3.5584070796460177</v>
      </c>
      <c r="G38" s="94">
        <f>Hinta!E57</f>
        <v>42</v>
      </c>
      <c r="H38" s="93">
        <f>G45/G38*H45</f>
        <v>4.761904761904762</v>
      </c>
      <c r="I38" s="84">
        <f>D38+F38+H38</f>
        <v>37.22507374631268</v>
      </c>
    </row>
    <row r="39" spans="2:9" s="11" customFormat="1" ht="19.5" customHeight="1">
      <c r="B39" s="53" t="s">
        <v>15</v>
      </c>
      <c r="C39" s="37">
        <f>Hinta!D46</f>
        <v>7990</v>
      </c>
      <c r="D39" s="83">
        <f>C46/C39*D46</f>
        <v>26.589486858573217</v>
      </c>
      <c r="E39" s="37">
        <f>Hinta!F46</f>
        <v>11186</v>
      </c>
      <c r="F39" s="83">
        <f>E41/E39*F41</f>
        <v>3.594671911317718</v>
      </c>
      <c r="G39" s="37">
        <f>Hinta!E58</f>
        <v>58</v>
      </c>
      <c r="H39" s="83">
        <f>G45/G39*H45</f>
        <v>3.4482758620689657</v>
      </c>
      <c r="I39" s="84">
        <f aca="true" t="shared" si="3" ref="I39:I46">D39+F39+H39</f>
        <v>33.6324346319599</v>
      </c>
    </row>
    <row r="40" spans="2:9" s="11" customFormat="1" ht="19.5" customHeight="1">
      <c r="B40" s="53" t="s">
        <v>6</v>
      </c>
      <c r="C40" s="37">
        <f>Hinta!D47</f>
        <v>7054</v>
      </c>
      <c r="D40" s="83">
        <f>C46/C40*D46</f>
        <v>30.117663736886872</v>
      </c>
      <c r="E40" s="37">
        <f>Hinta!F47</f>
        <v>14300</v>
      </c>
      <c r="F40" s="83">
        <f>E41/E40*F41</f>
        <v>2.811888111888112</v>
      </c>
      <c r="G40" s="23">
        <f>Hinta!E59</f>
        <v>50</v>
      </c>
      <c r="H40" s="83">
        <f>G45/G40*H45</f>
        <v>4</v>
      </c>
      <c r="I40" s="84">
        <f t="shared" si="3"/>
        <v>36.929551848774985</v>
      </c>
    </row>
    <row r="41" spans="2:9" s="11" customFormat="1" ht="19.5" customHeight="1">
      <c r="B41" s="53" t="s">
        <v>9</v>
      </c>
      <c r="C41" s="37">
        <f>Hinta!D48</f>
        <v>6790</v>
      </c>
      <c r="D41" s="83">
        <f>C46/C41*D46</f>
        <v>31.288659793814436</v>
      </c>
      <c r="E41" s="37">
        <f>Hinta!F48</f>
        <v>4021</v>
      </c>
      <c r="F41" s="83">
        <v>10</v>
      </c>
      <c r="G41" s="23">
        <f>Hinta!E60</f>
        <v>47.5</v>
      </c>
      <c r="H41" s="83">
        <f>G45/G41*H45</f>
        <v>4.2105263157894735</v>
      </c>
      <c r="I41" s="84">
        <f t="shared" si="3"/>
        <v>45.499186109603905</v>
      </c>
    </row>
    <row r="42" spans="2:9" s="11" customFormat="1" ht="19.5" customHeight="1">
      <c r="B42" s="53" t="s">
        <v>16</v>
      </c>
      <c r="C42" s="37">
        <f>Hinta!D49</f>
        <v>10831</v>
      </c>
      <c r="D42" s="83">
        <f>C46/C42*D46</f>
        <v>19.614993998707412</v>
      </c>
      <c r="E42" s="37">
        <f>Hinta!F49</f>
        <v>10551</v>
      </c>
      <c r="F42" s="83">
        <f>E41/E42*F41</f>
        <v>3.81101317410672</v>
      </c>
      <c r="G42" s="23">
        <f>Hinta!E61</f>
        <v>58</v>
      </c>
      <c r="H42" s="83">
        <f>G45/G42*H45</f>
        <v>3.4482758620689657</v>
      </c>
      <c r="I42" s="84">
        <f t="shared" si="3"/>
        <v>26.874283034883096</v>
      </c>
    </row>
    <row r="43" spans="2:9" s="11" customFormat="1" ht="19.5" customHeight="1">
      <c r="B43" s="53" t="s">
        <v>17</v>
      </c>
      <c r="C43" s="37">
        <f>Hinta!D50</f>
        <v>7200</v>
      </c>
      <c r="D43" s="83">
        <f>C46/C43*D46</f>
        <v>29.506944444444443</v>
      </c>
      <c r="E43" s="37">
        <f>Hinta!F50</f>
        <v>6480</v>
      </c>
      <c r="F43" s="83">
        <f>E41/E43*F41</f>
        <v>6.205246913580247</v>
      </c>
      <c r="G43" s="23">
        <f>Hinta!E62</f>
        <v>41.5</v>
      </c>
      <c r="H43" s="83">
        <f>G45/G43*H45</f>
        <v>4.8192771084337345</v>
      </c>
      <c r="I43" s="84">
        <f t="shared" si="3"/>
        <v>40.53146846645842</v>
      </c>
    </row>
    <row r="44" spans="2:9" s="11" customFormat="1" ht="19.5" customHeight="1">
      <c r="B44" s="53" t="s">
        <v>8</v>
      </c>
      <c r="C44" s="37">
        <f>Hinta!D51</f>
        <v>8230</v>
      </c>
      <c r="D44" s="83">
        <f>C46/C44*D46</f>
        <v>25.814094775212638</v>
      </c>
      <c r="E44" s="37">
        <f>Hinta!F51</f>
        <v>8640</v>
      </c>
      <c r="F44" s="83">
        <f>E41/E44*F41</f>
        <v>4.653935185185185</v>
      </c>
      <c r="G44" s="23">
        <f>Hinta!E63</f>
        <v>46</v>
      </c>
      <c r="H44" s="83">
        <f>G45/G44*H45</f>
        <v>4.3478260869565215</v>
      </c>
      <c r="I44" s="84">
        <f t="shared" si="3"/>
        <v>34.815856047354345</v>
      </c>
    </row>
    <row r="45" spans="2:9" s="11" customFormat="1" ht="19.5" customHeight="1">
      <c r="B45" s="53" t="s">
        <v>13</v>
      </c>
      <c r="C45" s="37">
        <f>Hinta!D52</f>
        <v>6758</v>
      </c>
      <c r="D45" s="83">
        <f>C46/C45*D46</f>
        <v>31.43681562592483</v>
      </c>
      <c r="E45" s="37">
        <f>Hinta!F52</f>
        <v>7694</v>
      </c>
      <c r="F45" s="83">
        <f>E41/E45*F41</f>
        <v>5.226150246945672</v>
      </c>
      <c r="G45" s="23">
        <v>40</v>
      </c>
      <c r="H45" s="83">
        <v>5</v>
      </c>
      <c r="I45" s="84">
        <f t="shared" si="3"/>
        <v>41.6629658728705</v>
      </c>
    </row>
    <row r="46" spans="2:9" s="11" customFormat="1" ht="19.5" customHeight="1">
      <c r="B46" s="53" t="s">
        <v>0</v>
      </c>
      <c r="C46" s="37">
        <f>Hinta!D53</f>
        <v>6070</v>
      </c>
      <c r="D46" s="83">
        <v>35</v>
      </c>
      <c r="E46" s="37">
        <f>Hinta!F53</f>
        <v>4895</v>
      </c>
      <c r="F46" s="83">
        <f>E41/E46*F41</f>
        <v>8.214504596527068</v>
      </c>
      <c r="G46" s="23">
        <f>Hinta!E65</f>
        <v>43.5</v>
      </c>
      <c r="H46" s="83">
        <f>G45/G46*H45</f>
        <v>4.597701149425287</v>
      </c>
      <c r="I46" s="84">
        <f t="shared" si="3"/>
        <v>47.812205745952355</v>
      </c>
    </row>
  </sheetData>
  <sheetProtection/>
  <mergeCells count="1">
    <mergeCell ref="B2:I2"/>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Header>&amp;C&amp;"Comic Sans MS,Normaali"&amp;12Hinnan pisteet</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N46"/>
  <sheetViews>
    <sheetView tabSelected="1" view="pageLayout" workbookViewId="0" topLeftCell="A1">
      <selection activeCell="G7" sqref="G7"/>
    </sheetView>
  </sheetViews>
  <sheetFormatPr defaultColWidth="9.140625" defaultRowHeight="12.75"/>
  <cols>
    <col min="1" max="1" width="3.00390625" style="0" customWidth="1"/>
    <col min="2" max="2" width="35.00390625" style="0" customWidth="1"/>
    <col min="3" max="5" width="21.7109375" style="36" customWidth="1"/>
    <col min="6" max="6" width="9.140625" style="44" customWidth="1"/>
    <col min="7" max="7" width="19.140625" style="44" customWidth="1"/>
    <col min="8" max="8" width="9.140625" style="44" customWidth="1"/>
  </cols>
  <sheetData>
    <row r="1" ht="10.5" customHeight="1"/>
    <row r="2" spans="2:14" s="7" customFormat="1" ht="20.25" thickBot="1">
      <c r="B2" s="144" t="s">
        <v>11</v>
      </c>
      <c r="C2" s="144"/>
      <c r="D2" s="144"/>
      <c r="E2" s="144"/>
      <c r="F2" s="91"/>
      <c r="G2" s="91"/>
      <c r="H2" s="91"/>
      <c r="I2" s="91"/>
      <c r="M2" s="9"/>
      <c r="N2" s="9"/>
    </row>
    <row r="3" spans="2:5" s="44" customFormat="1" ht="20.25" thickTop="1">
      <c r="B3" s="7"/>
      <c r="C3" s="45"/>
      <c r="D3" s="45"/>
      <c r="E3" s="88"/>
    </row>
    <row r="4" spans="2:5" s="44" customFormat="1" ht="20.25" thickBot="1">
      <c r="B4" s="42" t="s">
        <v>18</v>
      </c>
      <c r="C4" s="89" t="s">
        <v>40</v>
      </c>
      <c r="D4" s="89" t="s">
        <v>7</v>
      </c>
      <c r="E4" s="90" t="s">
        <v>41</v>
      </c>
    </row>
    <row r="5" spans="2:5" s="44" customFormat="1" ht="19.5" customHeight="1" thickTop="1">
      <c r="B5" s="59" t="s">
        <v>14</v>
      </c>
      <c r="C5" s="23">
        <f>'Hinnan pisteet'!I5</f>
        <v>33.80836927794373</v>
      </c>
      <c r="D5" s="23">
        <f>Laatu!G5</f>
        <v>44</v>
      </c>
      <c r="E5" s="23">
        <f>SUM(C5:D5)</f>
        <v>77.80836927794374</v>
      </c>
    </row>
    <row r="6" spans="2:5" s="44" customFormat="1" ht="19.5" customHeight="1">
      <c r="B6" s="53" t="s">
        <v>15</v>
      </c>
      <c r="C6" s="23">
        <f>'Hinnan pisteet'!I6</f>
        <v>35.47776005743642</v>
      </c>
      <c r="D6" s="37">
        <f>Laatu!G6</f>
        <v>46.5</v>
      </c>
      <c r="E6" s="23">
        <f aca="true" t="shared" si="0" ref="E6:E13">SUM(C6:D6)</f>
        <v>81.97776005743643</v>
      </c>
    </row>
    <row r="7" spans="2:5" s="44" customFormat="1" ht="19.5" customHeight="1">
      <c r="B7" s="53" t="s">
        <v>6</v>
      </c>
      <c r="C7" s="23">
        <f>'Hinnan pisteet'!I7</f>
        <v>32.78084828672571</v>
      </c>
      <c r="D7" s="37">
        <f>Laatu!G7</f>
        <v>46</v>
      </c>
      <c r="E7" s="23">
        <f t="shared" si="0"/>
        <v>78.7808482867257</v>
      </c>
    </row>
    <row r="8" spans="2:6" s="44" customFormat="1" ht="19.5" customHeight="1">
      <c r="B8" s="53" t="s">
        <v>9</v>
      </c>
      <c r="C8" s="23">
        <f>'Hinnan pisteet'!I8</f>
        <v>46.480417111421296</v>
      </c>
      <c r="D8" s="37">
        <f>Laatu!G8</f>
        <v>45</v>
      </c>
      <c r="E8" s="23">
        <f t="shared" si="0"/>
        <v>91.4804171114213</v>
      </c>
      <c r="F8" s="100" t="s">
        <v>42</v>
      </c>
    </row>
    <row r="9" spans="2:5" s="44" customFormat="1" ht="19.5" customHeight="1">
      <c r="B9" s="53" t="s">
        <v>16</v>
      </c>
      <c r="C9" s="23">
        <f>'Hinnan pisteet'!I9</f>
        <v>26.251797146685032</v>
      </c>
      <c r="D9" s="37">
        <f>Laatu!G9</f>
        <v>46</v>
      </c>
      <c r="E9" s="23">
        <f t="shared" si="0"/>
        <v>72.25179714668504</v>
      </c>
    </row>
    <row r="10" spans="2:5" s="44" customFormat="1" ht="19.5" customHeight="1">
      <c r="B10" s="53" t="s">
        <v>17</v>
      </c>
      <c r="C10" s="23">
        <f>'Hinnan pisteet'!I10</f>
        <v>36.374036184463776</v>
      </c>
      <c r="D10" s="37">
        <f>Laatu!G10</f>
        <v>46.5</v>
      </c>
      <c r="E10" s="23">
        <f t="shared" si="0"/>
        <v>82.87403618446378</v>
      </c>
    </row>
    <row r="11" spans="2:5" s="44" customFormat="1" ht="19.5" customHeight="1">
      <c r="B11" s="53" t="s">
        <v>8</v>
      </c>
      <c r="C11" s="23">
        <f>'Hinnan pisteet'!I11</f>
        <v>34.37755133043604</v>
      </c>
      <c r="D11" s="64">
        <f>Laatu!G11</f>
        <v>50</v>
      </c>
      <c r="E11" s="23">
        <f t="shared" si="0"/>
        <v>84.37755133043603</v>
      </c>
    </row>
    <row r="12" spans="2:5" s="44" customFormat="1" ht="19.5" customHeight="1">
      <c r="B12" s="53" t="s">
        <v>13</v>
      </c>
      <c r="C12" s="23">
        <f>'Hinnan pisteet'!I12</f>
        <v>45.4183765736941</v>
      </c>
      <c r="D12" s="64">
        <f>Laatu!G14</f>
        <v>45</v>
      </c>
      <c r="E12" s="23">
        <f>C12+D12</f>
        <v>90.4183765736941</v>
      </c>
    </row>
    <row r="13" spans="2:8" s="44" customFormat="1" ht="19.5" customHeight="1">
      <c r="B13" s="53" t="s">
        <v>0</v>
      </c>
      <c r="C13" s="23">
        <f>'Hinnan pisteet'!I13</f>
        <v>37.63463381545655</v>
      </c>
      <c r="D13" s="37">
        <f>Laatu!G13</f>
        <v>46.5</v>
      </c>
      <c r="E13" s="23">
        <f t="shared" si="0"/>
        <v>84.13463381545655</v>
      </c>
      <c r="F13" s="143"/>
      <c r="G13" s="143"/>
      <c r="H13" s="143"/>
    </row>
    <row r="14" spans="2:8" s="44" customFormat="1" ht="19.5">
      <c r="B14"/>
      <c r="C14" s="45"/>
      <c r="D14" s="45"/>
      <c r="E14" s="88"/>
      <c r="F14" s="7"/>
      <c r="G14" s="45"/>
      <c r="H14" s="45"/>
    </row>
    <row r="15" spans="2:8" s="44" customFormat="1" ht="20.25" thickBot="1">
      <c r="B15" s="42" t="s">
        <v>19</v>
      </c>
      <c r="C15" s="89" t="s">
        <v>40</v>
      </c>
      <c r="D15" s="89" t="s">
        <v>7</v>
      </c>
      <c r="E15" s="90" t="s">
        <v>41</v>
      </c>
      <c r="F15" s="7"/>
      <c r="G15" s="45"/>
      <c r="H15" s="45"/>
    </row>
    <row r="16" spans="2:8" s="44" customFormat="1" ht="19.5" customHeight="1" thickTop="1">
      <c r="B16" s="59" t="s">
        <v>14</v>
      </c>
      <c r="C16" s="23">
        <f>'Hinnan pisteet'!I16</f>
        <v>38.77253627269339</v>
      </c>
      <c r="D16" s="23">
        <f>Laatu!G5</f>
        <v>44</v>
      </c>
      <c r="E16" s="23">
        <f>SUM(C16+D16)</f>
        <v>82.77253627269339</v>
      </c>
      <c r="F16" s="7"/>
      <c r="G16" s="45"/>
      <c r="H16" s="45"/>
    </row>
    <row r="17" spans="2:8" s="44" customFormat="1" ht="19.5" customHeight="1">
      <c r="B17" s="53" t="s">
        <v>15</v>
      </c>
      <c r="C17" s="23">
        <f>'Hinnan pisteet'!I17</f>
        <v>36.548497679953414</v>
      </c>
      <c r="D17" s="37">
        <f>Laatu!G6</f>
        <v>46.5</v>
      </c>
      <c r="E17" s="23">
        <f aca="true" t="shared" si="1" ref="E17:E24">SUM(C17+D17)</f>
        <v>83.04849767995341</v>
      </c>
      <c r="F17" s="7"/>
      <c r="G17" s="45"/>
      <c r="H17" s="45"/>
    </row>
    <row r="18" spans="2:8" s="44" customFormat="1" ht="19.5" customHeight="1">
      <c r="B18" s="53" t="s">
        <v>6</v>
      </c>
      <c r="C18" s="23">
        <f>'Hinnan pisteet'!I18</f>
        <v>33.393712200729745</v>
      </c>
      <c r="D18" s="37">
        <f>Laatu!G7</f>
        <v>46</v>
      </c>
      <c r="E18" s="23">
        <f t="shared" si="1"/>
        <v>79.39371220072974</v>
      </c>
      <c r="F18" s="7"/>
      <c r="G18" s="45"/>
      <c r="H18" s="45"/>
    </row>
    <row r="19" spans="2:8" s="44" customFormat="1" ht="19.5" customHeight="1">
      <c r="B19" s="53" t="s">
        <v>9</v>
      </c>
      <c r="C19" s="23">
        <f>'Hinnan pisteet'!I19</f>
        <v>43.90337235000409</v>
      </c>
      <c r="D19" s="37">
        <f>Laatu!G8</f>
        <v>45</v>
      </c>
      <c r="E19" s="23">
        <f t="shared" si="1"/>
        <v>88.90337235000409</v>
      </c>
      <c r="F19" s="101"/>
      <c r="G19" s="45"/>
      <c r="H19" s="45"/>
    </row>
    <row r="20" spans="2:8" s="44" customFormat="1" ht="19.5" customHeight="1">
      <c r="B20" s="53" t="s">
        <v>16</v>
      </c>
      <c r="C20" s="23">
        <f>'Hinnan pisteet'!I20</f>
        <v>28.672884157392357</v>
      </c>
      <c r="D20" s="37">
        <f>Laatu!G9</f>
        <v>46</v>
      </c>
      <c r="E20" s="23">
        <f t="shared" si="1"/>
        <v>74.67288415739236</v>
      </c>
      <c r="F20" s="46"/>
      <c r="G20" s="45"/>
      <c r="H20" s="45"/>
    </row>
    <row r="21" spans="2:8" s="44" customFormat="1" ht="19.5" customHeight="1">
      <c r="B21" s="53" t="s">
        <v>17</v>
      </c>
      <c r="C21" s="23">
        <f>'Hinnan pisteet'!I21</f>
        <v>37.83099508381075</v>
      </c>
      <c r="D21" s="37">
        <f>Laatu!G10</f>
        <v>46.5</v>
      </c>
      <c r="E21" s="23">
        <f t="shared" si="1"/>
        <v>84.33099508381075</v>
      </c>
      <c r="F21" s="7"/>
      <c r="G21" s="45"/>
      <c r="H21" s="45"/>
    </row>
    <row r="22" spans="2:5" s="44" customFormat="1" ht="19.5" customHeight="1">
      <c r="B22" s="53" t="s">
        <v>8</v>
      </c>
      <c r="C22" s="23">
        <f>'Hinnan pisteet'!I22</f>
        <v>39.6840716903777</v>
      </c>
      <c r="D22" s="37">
        <f>Laatu!G11</f>
        <v>50</v>
      </c>
      <c r="E22" s="23">
        <f t="shared" si="1"/>
        <v>89.68407169037769</v>
      </c>
    </row>
    <row r="23" spans="2:6" s="44" customFormat="1" ht="19.5" customHeight="1">
      <c r="B23" s="53" t="s">
        <v>13</v>
      </c>
      <c r="C23" s="23">
        <f>'Hinnan pisteet'!I23</f>
        <v>47.763475462590506</v>
      </c>
      <c r="D23" s="37">
        <f>Laatu!G14</f>
        <v>45</v>
      </c>
      <c r="E23" s="23">
        <f t="shared" si="1"/>
        <v>92.7634754625905</v>
      </c>
      <c r="F23" s="104" t="s">
        <v>42</v>
      </c>
    </row>
    <row r="24" spans="2:5" ht="19.5" customHeight="1">
      <c r="B24" s="53" t="s">
        <v>0</v>
      </c>
      <c r="C24" s="23">
        <f>'Hinnan pisteet'!I24</f>
        <v>39.57639417153058</v>
      </c>
      <c r="D24" s="37">
        <f>Laatu!G13</f>
        <v>46.5</v>
      </c>
      <c r="E24" s="23">
        <f t="shared" si="1"/>
        <v>86.07639417153058</v>
      </c>
    </row>
    <row r="25" ht="19.5">
      <c r="B25" s="30"/>
    </row>
    <row r="26" spans="2:5" ht="20.25" thickBot="1">
      <c r="B26" s="42" t="s">
        <v>20</v>
      </c>
      <c r="C26" s="89" t="s">
        <v>40</v>
      </c>
      <c r="D26" s="89" t="s">
        <v>7</v>
      </c>
      <c r="E26" s="90" t="s">
        <v>41</v>
      </c>
    </row>
    <row r="27" spans="2:8" s="11" customFormat="1" ht="19.5" customHeight="1" thickTop="1">
      <c r="B27" s="53" t="s">
        <v>15</v>
      </c>
      <c r="C27" s="23">
        <f>'Hinnan pisteet'!I27</f>
        <v>26.61528474035086</v>
      </c>
      <c r="D27" s="23">
        <f>Laatu!G6</f>
        <v>46.5</v>
      </c>
      <c r="E27" s="23">
        <f>SUM(C27+D27)</f>
        <v>73.11528474035086</v>
      </c>
      <c r="F27" s="1"/>
      <c r="G27" s="1"/>
      <c r="H27" s="1"/>
    </row>
    <row r="28" spans="2:8" s="11" customFormat="1" ht="19.5" customHeight="1">
      <c r="B28" s="53" t="s">
        <v>6</v>
      </c>
      <c r="C28" s="23">
        <f>'Hinnan pisteet'!I28</f>
        <v>29.019455705362454</v>
      </c>
      <c r="D28" s="37">
        <f>Laatu!G7</f>
        <v>46</v>
      </c>
      <c r="E28" s="23">
        <f aca="true" t="shared" si="2" ref="E28:E35">SUM(C28+D28)</f>
        <v>75.01945570536245</v>
      </c>
      <c r="F28" s="1"/>
      <c r="G28" s="1"/>
      <c r="H28" s="1"/>
    </row>
    <row r="29" spans="2:8" s="11" customFormat="1" ht="19.5" customHeight="1">
      <c r="B29" s="53" t="s">
        <v>9</v>
      </c>
      <c r="C29" s="23">
        <f>'Hinnan pisteet'!I29</f>
        <v>38.709892602228</v>
      </c>
      <c r="D29" s="37">
        <f>Laatu!G8</f>
        <v>45</v>
      </c>
      <c r="E29" s="23">
        <f t="shared" si="2"/>
        <v>83.709892602228</v>
      </c>
      <c r="F29" s="2"/>
      <c r="G29" s="1"/>
      <c r="H29" s="1"/>
    </row>
    <row r="30" spans="2:8" s="11" customFormat="1" ht="19.5" customHeight="1">
      <c r="B30" s="53" t="s">
        <v>16</v>
      </c>
      <c r="C30" s="23">
        <f>'Hinnan pisteet'!I30</f>
        <v>25.171142446554075</v>
      </c>
      <c r="D30" s="37">
        <f>Laatu!G9</f>
        <v>46</v>
      </c>
      <c r="E30" s="23">
        <f t="shared" si="2"/>
        <v>71.17114244655407</v>
      </c>
      <c r="F30" s="1"/>
      <c r="G30" s="1"/>
      <c r="H30" s="1"/>
    </row>
    <row r="31" spans="2:8" s="11" customFormat="1" ht="19.5" customHeight="1">
      <c r="B31" s="53" t="s">
        <v>17</v>
      </c>
      <c r="C31" s="23">
        <f>'Hinnan pisteet'!I31</f>
        <v>35.468570692857426</v>
      </c>
      <c r="D31" s="37">
        <f>Laatu!G10</f>
        <v>46.5</v>
      </c>
      <c r="E31" s="23">
        <f t="shared" si="2"/>
        <v>81.96857069285743</v>
      </c>
      <c r="F31" s="1"/>
      <c r="G31" s="1"/>
      <c r="H31" s="1"/>
    </row>
    <row r="32" spans="2:8" s="11" customFormat="1" ht="19.5" customHeight="1">
      <c r="B32" s="53" t="s">
        <v>8</v>
      </c>
      <c r="C32" s="23">
        <f>'Hinnan pisteet'!I32</f>
        <v>32.36726833883969</v>
      </c>
      <c r="D32" s="37">
        <f>Laatu!G11</f>
        <v>50</v>
      </c>
      <c r="E32" s="23">
        <f t="shared" si="2"/>
        <v>82.3672683388397</v>
      </c>
      <c r="F32" s="1"/>
      <c r="G32" s="1"/>
      <c r="H32" s="1"/>
    </row>
    <row r="33" spans="2:8" s="11" customFormat="1" ht="19.5" customHeight="1">
      <c r="B33" s="53" t="s">
        <v>12</v>
      </c>
      <c r="C33" s="23">
        <f>'Hinnan pisteet'!I33</f>
        <v>28.44776609835931</v>
      </c>
      <c r="D33" s="37">
        <f>Laatu!G12</f>
        <v>46.5</v>
      </c>
      <c r="E33" s="23">
        <f t="shared" si="2"/>
        <v>74.94776609835931</v>
      </c>
      <c r="F33" s="1"/>
      <c r="G33" s="1"/>
      <c r="H33" s="1"/>
    </row>
    <row r="34" spans="2:8" s="11" customFormat="1" ht="19.5" customHeight="1">
      <c r="B34" s="53" t="s">
        <v>13</v>
      </c>
      <c r="C34" s="23">
        <f>'Hinnan pisteet'!I34</f>
        <v>46.29742453613957</v>
      </c>
      <c r="D34" s="37">
        <f>Laatu!G14</f>
        <v>45</v>
      </c>
      <c r="E34" s="23">
        <f t="shared" si="2"/>
        <v>91.29742453613957</v>
      </c>
      <c r="F34" s="104" t="s">
        <v>42</v>
      </c>
      <c r="G34" s="1"/>
      <c r="H34" s="1"/>
    </row>
    <row r="35" spans="2:8" s="11" customFormat="1" ht="19.5" customHeight="1">
      <c r="B35" s="53" t="s">
        <v>0</v>
      </c>
      <c r="C35" s="23">
        <f>'Hinnan pisteet'!I35</f>
        <v>33.71231629948223</v>
      </c>
      <c r="D35" s="37">
        <f>Laatu!G13</f>
        <v>46.5</v>
      </c>
      <c r="E35" s="23">
        <f t="shared" si="2"/>
        <v>80.21231629948224</v>
      </c>
      <c r="F35" s="1"/>
      <c r="G35" s="1"/>
      <c r="H35" s="1"/>
    </row>
    <row r="37" spans="2:5" ht="20.25" thickBot="1">
      <c r="B37" s="42" t="s">
        <v>21</v>
      </c>
      <c r="C37" s="89" t="s">
        <v>40</v>
      </c>
      <c r="D37" s="89" t="s">
        <v>7</v>
      </c>
      <c r="E37" s="90" t="s">
        <v>41</v>
      </c>
    </row>
    <row r="38" spans="2:8" s="11" customFormat="1" ht="19.5" customHeight="1" thickTop="1">
      <c r="B38" s="59" t="s">
        <v>14</v>
      </c>
      <c r="C38" s="23">
        <f>'Hinnan pisteet'!I38</f>
        <v>37.22507374631268</v>
      </c>
      <c r="D38" s="23">
        <f>Laatu!G5</f>
        <v>44</v>
      </c>
      <c r="E38" s="23">
        <f>SUM(C38+D38)</f>
        <v>81.22507374631269</v>
      </c>
      <c r="F38" s="1"/>
      <c r="G38" s="1"/>
      <c r="H38" s="1"/>
    </row>
    <row r="39" spans="2:8" s="11" customFormat="1" ht="19.5" customHeight="1">
      <c r="B39" s="53" t="s">
        <v>15</v>
      </c>
      <c r="C39" s="23">
        <f>'Hinnan pisteet'!I39</f>
        <v>33.6324346319599</v>
      </c>
      <c r="D39" s="37">
        <f>Laatu!G6</f>
        <v>46.5</v>
      </c>
      <c r="E39" s="23">
        <f aca="true" t="shared" si="3" ref="E39:E46">SUM(C39+D39)</f>
        <v>80.13243463195991</v>
      </c>
      <c r="F39" s="1"/>
      <c r="G39" s="1"/>
      <c r="H39" s="1"/>
    </row>
    <row r="40" spans="2:8" s="11" customFormat="1" ht="19.5" customHeight="1">
      <c r="B40" s="53" t="s">
        <v>6</v>
      </c>
      <c r="C40" s="23">
        <f>'Hinnan pisteet'!I40</f>
        <v>36.929551848774985</v>
      </c>
      <c r="D40" s="37">
        <f>Laatu!G7</f>
        <v>46</v>
      </c>
      <c r="E40" s="23">
        <f t="shared" si="3"/>
        <v>82.92955184877499</v>
      </c>
      <c r="F40" s="1"/>
      <c r="G40" s="1"/>
      <c r="H40" s="1"/>
    </row>
    <row r="41" spans="2:8" s="11" customFormat="1" ht="19.5" customHeight="1">
      <c r="B41" s="53" t="s">
        <v>9</v>
      </c>
      <c r="C41" s="23">
        <f>'Hinnan pisteet'!I41</f>
        <v>45.499186109603905</v>
      </c>
      <c r="D41" s="37">
        <f>Laatu!G8</f>
        <v>45</v>
      </c>
      <c r="E41" s="23">
        <f t="shared" si="3"/>
        <v>90.4991861096039</v>
      </c>
      <c r="F41" s="1"/>
      <c r="G41" s="1"/>
      <c r="H41" s="1"/>
    </row>
    <row r="42" spans="2:8" s="11" customFormat="1" ht="19.5" customHeight="1">
      <c r="B42" s="53" t="s">
        <v>16</v>
      </c>
      <c r="C42" s="23">
        <f>'Hinnan pisteet'!I42</f>
        <v>26.874283034883096</v>
      </c>
      <c r="D42" s="37">
        <f>Laatu!G9</f>
        <v>46</v>
      </c>
      <c r="E42" s="23">
        <f t="shared" si="3"/>
        <v>72.87428303488309</v>
      </c>
      <c r="F42" s="1"/>
      <c r="G42" s="1"/>
      <c r="H42" s="1"/>
    </row>
    <row r="43" spans="2:8" s="11" customFormat="1" ht="19.5" customHeight="1">
      <c r="B43" s="53" t="s">
        <v>17</v>
      </c>
      <c r="C43" s="23">
        <f>'Hinnan pisteet'!I43</f>
        <v>40.53146846645842</v>
      </c>
      <c r="D43" s="37">
        <f>Laatu!G10</f>
        <v>46.5</v>
      </c>
      <c r="E43" s="23">
        <f t="shared" si="3"/>
        <v>87.03146846645842</v>
      </c>
      <c r="F43" s="1"/>
      <c r="G43" s="1"/>
      <c r="H43" s="1"/>
    </row>
    <row r="44" spans="2:8" s="11" customFormat="1" ht="19.5" customHeight="1">
      <c r="B44" s="53" t="s">
        <v>8</v>
      </c>
      <c r="C44" s="23">
        <f>'Hinnan pisteet'!I44</f>
        <v>34.815856047354345</v>
      </c>
      <c r="D44" s="37">
        <f>Laatu!G11</f>
        <v>50</v>
      </c>
      <c r="E44" s="23">
        <f t="shared" si="3"/>
        <v>84.81585604735434</v>
      </c>
      <c r="F44" s="1"/>
      <c r="G44" s="1"/>
      <c r="H44" s="1"/>
    </row>
    <row r="45" spans="2:8" s="11" customFormat="1" ht="19.5" customHeight="1">
      <c r="B45" s="53" t="s">
        <v>13</v>
      </c>
      <c r="C45" s="23">
        <f>'Hinnan pisteet'!I45</f>
        <v>41.6629658728705</v>
      </c>
      <c r="D45" s="37">
        <f>Laatu!G14</f>
        <v>45</v>
      </c>
      <c r="E45" s="23">
        <f t="shared" si="3"/>
        <v>86.6629658728705</v>
      </c>
      <c r="F45" s="1"/>
      <c r="G45" s="1"/>
      <c r="H45" s="1"/>
    </row>
    <row r="46" spans="2:8" s="11" customFormat="1" ht="19.5" customHeight="1">
      <c r="B46" s="53" t="s">
        <v>0</v>
      </c>
      <c r="C46" s="23">
        <f>'Hinnan pisteet'!I46</f>
        <v>47.812205745952355</v>
      </c>
      <c r="D46" s="37">
        <f>Laatu!G13</f>
        <v>46.5</v>
      </c>
      <c r="E46" s="23">
        <f t="shared" si="3"/>
        <v>94.31220574595235</v>
      </c>
      <c r="F46" s="104" t="s">
        <v>42</v>
      </c>
      <c r="G46" s="1"/>
      <c r="H46" s="1"/>
    </row>
  </sheetData>
  <sheetProtection/>
  <mergeCells count="2">
    <mergeCell ref="F13:H13"/>
    <mergeCell ref="B2:E2"/>
  </mergeCells>
  <printOptions/>
  <pageMargins left="0.7480314960629921" right="0.7480314960629921" top="0.7874015748031497" bottom="0.7874015748031497" header="0.5118110236220472" footer="0.5118110236220472"/>
  <pageSetup fitToHeight="1" fitToWidth="1" horizontalDpi="600" verticalDpi="600" orientation="portrait" paperSize="9" scale="62" r:id="rId1"/>
  <headerFooter scaleWithDoc="0" alignWithMargins="0">
    <oddHeader>&amp;C&amp;"Comic Sans MS,Normaali"&amp;12Kokonaispisteet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phaalton</dc:creator>
  <cp:keywords/>
  <dc:description/>
  <cp:lastModifiedBy>Aaltonen Päivi (Haloke)</cp:lastModifiedBy>
  <cp:lastPrinted>2011-12-16T07:35:00Z</cp:lastPrinted>
  <dcterms:created xsi:type="dcterms:W3CDTF">2009-10-29T07:42:15Z</dcterms:created>
  <dcterms:modified xsi:type="dcterms:W3CDTF">2011-12-16T07:35:18Z</dcterms:modified>
  <cp:category/>
  <cp:version/>
  <cp:contentType/>
  <cp:contentStatus/>
</cp:coreProperties>
</file>