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80" windowHeight="6795" activeTab="0"/>
  </bookViews>
  <sheets>
    <sheet name="Kustannukset" sheetId="1" r:id="rId1"/>
  </sheets>
  <definedNames>
    <definedName name="_xlnm.Print_Area" localSheetId="0">'Kustannukset'!$A$1:$Q$167</definedName>
  </definedNames>
  <calcPr fullCalcOnLoad="1"/>
</workbook>
</file>

<file path=xl/sharedStrings.xml><?xml version="1.0" encoding="utf-8"?>
<sst xmlns="http://schemas.openxmlformats.org/spreadsheetml/2006/main" count="154" uniqueCount="56">
  <si>
    <t>Lieto</t>
  </si>
  <si>
    <t>Kaarina</t>
  </si>
  <si>
    <t>Naantali</t>
  </si>
  <si>
    <t>Raisio</t>
  </si>
  <si>
    <t>Rusko</t>
  </si>
  <si>
    <t xml:space="preserve"> </t>
  </si>
  <si>
    <t>Turku</t>
  </si>
  <si>
    <t>% osuus</t>
  </si>
  <si>
    <t>Henkilöstökulut</t>
  </si>
  <si>
    <t>Palvelujen ostot</t>
  </si>
  <si>
    <t>Muut toimintakulut</t>
  </si>
  <si>
    <t>TOIMINTAKULUT YHTEENSÄ</t>
  </si>
  <si>
    <t>Palkat ja palkkiot (JLT)</t>
  </si>
  <si>
    <t>Eläkekulut (JLT)</t>
  </si>
  <si>
    <t>Muut henkilösivukulut (JLT)</t>
  </si>
  <si>
    <t>Henkilöstökorvaukset (JLT)</t>
  </si>
  <si>
    <t>Avustukset (JLL)</t>
  </si>
  <si>
    <t>Asiakaspavelujen ostot (JLT)</t>
  </si>
  <si>
    <t>Muiden palvelujen ostot (JLT)</t>
  </si>
  <si>
    <t>Aineet, tarvikkeet ja tavarat (JLT)</t>
  </si>
  <si>
    <t>Avustukset (JLT)</t>
  </si>
  <si>
    <t>Vuokrat (JLT)</t>
  </si>
  <si>
    <t>Muut toimintakulut (JLT)</t>
  </si>
  <si>
    <t>Asukas % osuus</t>
  </si>
  <si>
    <t>Muutos edelliseen vuoteen</t>
  </si>
  <si>
    <t>Palkat ja palkkiot (JLK)</t>
  </si>
  <si>
    <t>Eläkekulut (JLK)</t>
  </si>
  <si>
    <t>Muut henkilösivukulut (JLK)</t>
  </si>
  <si>
    <t>Henkilöstökorvaukset (JLK)</t>
  </si>
  <si>
    <t>Asiakaspavelujen ostot (JLK)</t>
  </si>
  <si>
    <t>Muiden palvelujen ostot (JLK)</t>
  </si>
  <si>
    <t>Aineet, tarvikkeet ja tavarat (JLK)</t>
  </si>
  <si>
    <t>Avustukset (JLK)</t>
  </si>
  <si>
    <t>Vuokrat (JLK)</t>
  </si>
  <si>
    <t>Muut toimintakulut (JLK)</t>
  </si>
  <si>
    <t xml:space="preserve">TOIMINTAKULUT 2012 </t>
  </si>
  <si>
    <t xml:space="preserve">TOIMINTAKULUT 2013 - 2014 </t>
  </si>
  <si>
    <t>HUOM! Ei sisällä indeksikorotuksia</t>
  </si>
  <si>
    <t>Kehittäminen ja tutkimus*</t>
  </si>
  <si>
    <t xml:space="preserve">TURUN SEUDULLISEN JOUKKOLIIKENNETOIMISTON ARVIOIDUT TOIMINTAKULUT </t>
  </si>
  <si>
    <t>*= Uudet seudulliset kehittämis- ja tutkimuskohteet</t>
  </si>
  <si>
    <t>TOIMINTAKUSTANNUKSET (ARVIO)</t>
  </si>
  <si>
    <t>Kuntien kesken</t>
  </si>
  <si>
    <t>jaettava</t>
  </si>
  <si>
    <t>1 hlö palvelupiste</t>
  </si>
  <si>
    <t>1 suunnittelija</t>
  </si>
  <si>
    <t>Lautakunta</t>
  </si>
  <si>
    <t>25 %</t>
  </si>
  <si>
    <t>25%</t>
  </si>
  <si>
    <t>Joukkoliikennejohtaja</t>
  </si>
  <si>
    <t>Viestintäkoordinaattori</t>
  </si>
  <si>
    <t>Suunnittelupäällikkö</t>
  </si>
  <si>
    <t>Kehityspäällikkö</t>
  </si>
  <si>
    <t>Toimistohenkilö</t>
  </si>
  <si>
    <t>YHTEENSÄ</t>
  </si>
  <si>
    <t>Liite 1.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</si>
</sst>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\ 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\ &quot;€&quot;"/>
    <numFmt numFmtId="173" formatCode="#,##0.00\ &quot;€&quot;"/>
    <numFmt numFmtId="174" formatCode="#,##0.0\ &quot;€&quot;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b/>
      <u val="singleAccounting"/>
      <sz val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u val="singleAccounting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17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21" borderId="2" applyNumberFormat="0" applyAlignment="0" applyProtection="0"/>
    <xf numFmtId="0" fontId="22" fillId="0" borderId="3" applyNumberFormat="0" applyFill="0" applyAlignment="0" applyProtection="0"/>
    <xf numFmtId="0" fontId="1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9" fillId="7" borderId="2" applyNumberFormat="0" applyAlignment="0" applyProtection="0"/>
    <xf numFmtId="0" fontId="23" fillId="23" borderId="8" applyNumberFormat="0" applyAlignment="0" applyProtection="0"/>
    <xf numFmtId="0" fontId="20" fillId="21" borderId="9" applyNumberFormat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2" fillId="24" borderId="12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16" xfId="0" applyBorder="1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0" fontId="1" fillId="0" borderId="0" xfId="54" applyNumberFormat="1" applyFont="1" applyBorder="1" applyAlignment="1">
      <alignment horizontal="center"/>
    </xf>
    <xf numFmtId="44" fontId="5" fillId="0" borderId="0" xfId="0" applyNumberFormat="1" applyFont="1" applyBorder="1" applyAlignment="1">
      <alignment/>
    </xf>
    <xf numFmtId="44" fontId="8" fillId="0" borderId="0" xfId="41" applyFont="1" applyBorder="1" applyAlignment="1">
      <alignment/>
    </xf>
    <xf numFmtId="10" fontId="1" fillId="0" borderId="0" xfId="54" applyNumberFormat="1" applyFont="1" applyFill="1" applyBorder="1" applyAlignment="1">
      <alignment horizontal="center"/>
    </xf>
    <xf numFmtId="44" fontId="5" fillId="0" borderId="0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0" fillId="0" borderId="17" xfId="0" applyBorder="1" applyAlignment="1">
      <alignment/>
    </xf>
    <xf numFmtId="10" fontId="1" fillId="0" borderId="13" xfId="54" applyNumberFormat="1" applyFont="1" applyBorder="1" applyAlignment="1">
      <alignment horizontal="center"/>
    </xf>
    <xf numFmtId="165" fontId="1" fillId="0" borderId="0" xfId="54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2" fillId="0" borderId="0" xfId="41" applyFont="1" applyBorder="1" applyAlignment="1">
      <alignment/>
    </xf>
    <xf numFmtId="0" fontId="2" fillId="0" borderId="0" xfId="0" applyFont="1" applyBorder="1" applyAlignment="1" quotePrefix="1">
      <alignment/>
    </xf>
    <xf numFmtId="0" fontId="7" fillId="0" borderId="17" xfId="0" applyFont="1" applyBorder="1" applyAlignment="1">
      <alignment/>
    </xf>
    <xf numFmtId="0" fontId="2" fillId="0" borderId="12" xfId="0" applyFont="1" applyFill="1" applyBorder="1" applyAlignment="1">
      <alignment/>
    </xf>
    <xf numFmtId="44" fontId="5" fillId="0" borderId="0" xfId="0" applyNumberFormat="1" applyFont="1" applyBorder="1" applyAlignment="1">
      <alignment horizontal="center"/>
    </xf>
    <xf numFmtId="44" fontId="0" fillId="0" borderId="0" xfId="0" applyNumberFormat="1" applyFont="1" applyBorder="1" applyAlignment="1">
      <alignment horizontal="center"/>
    </xf>
    <xf numFmtId="44" fontId="8" fillId="0" borderId="0" xfId="41" applyFont="1" applyBorder="1" applyAlignment="1">
      <alignment horizontal="center"/>
    </xf>
    <xf numFmtId="44" fontId="2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44" fontId="0" fillId="0" borderId="0" xfId="41" applyBorder="1" applyAlignment="1">
      <alignment horizontal="right"/>
    </xf>
    <xf numFmtId="44" fontId="0" fillId="0" borderId="0" xfId="41" applyBorder="1" applyAlignment="1">
      <alignment horizontal="center"/>
    </xf>
    <xf numFmtId="44" fontId="0" fillId="0" borderId="0" xfId="41" applyBorder="1" applyAlignment="1">
      <alignment/>
    </xf>
    <xf numFmtId="44" fontId="0" fillId="0" borderId="0" xfId="41" applyFont="1" applyBorder="1" applyAlignment="1">
      <alignment/>
    </xf>
    <xf numFmtId="44" fontId="0" fillId="0" borderId="0" xfId="41" applyFont="1" applyFill="1" applyBorder="1" applyAlignment="1">
      <alignment/>
    </xf>
    <xf numFmtId="10" fontId="0" fillId="0" borderId="0" xfId="54" applyNumberFormat="1" applyFont="1" applyFill="1" applyBorder="1" applyAlignment="1">
      <alignment/>
    </xf>
    <xf numFmtId="10" fontId="0" fillId="0" borderId="18" xfId="54" applyNumberFormat="1" applyBorder="1" applyAlignment="1">
      <alignment/>
    </xf>
    <xf numFmtId="44" fontId="0" fillId="0" borderId="0" xfId="41" applyFill="1" applyBorder="1" applyAlignment="1">
      <alignment/>
    </xf>
    <xf numFmtId="10" fontId="0" fillId="0" borderId="0" xfId="54" applyNumberFormat="1" applyFill="1" applyBorder="1" applyAlignment="1">
      <alignment/>
    </xf>
    <xf numFmtId="0" fontId="0" fillId="0" borderId="0" xfId="0" applyAlignment="1" quotePrefix="1">
      <alignment/>
    </xf>
    <xf numFmtId="44" fontId="2" fillId="0" borderId="0" xfId="0" applyNumberFormat="1" applyFont="1" applyAlignment="1">
      <alignment/>
    </xf>
    <xf numFmtId="44" fontId="2" fillId="0" borderId="18" xfId="0" applyNumberFormat="1" applyFont="1" applyBorder="1" applyAlignment="1">
      <alignment/>
    </xf>
    <xf numFmtId="173" fontId="1" fillId="0" borderId="0" xfId="54" applyNumberFormat="1" applyFont="1" applyBorder="1" applyAlignment="1">
      <alignment horizontal="center"/>
    </xf>
    <xf numFmtId="173" fontId="1" fillId="0" borderId="13" xfId="54" applyNumberFormat="1" applyFont="1" applyBorder="1" applyAlignment="1">
      <alignment horizontal="center"/>
    </xf>
    <xf numFmtId="173" fontId="10" fillId="0" borderId="0" xfId="54" applyNumberFormat="1" applyFont="1" applyBorder="1" applyAlignment="1">
      <alignment horizontal="center"/>
    </xf>
    <xf numFmtId="173" fontId="10" fillId="0" borderId="13" xfId="54" applyNumberFormat="1" applyFont="1" applyBorder="1" applyAlignment="1">
      <alignment horizontal="center"/>
    </xf>
    <xf numFmtId="44" fontId="10" fillId="0" borderId="13" xfId="54" applyNumberFormat="1" applyFont="1" applyBorder="1" applyAlignment="1">
      <alignment horizontal="center"/>
    </xf>
    <xf numFmtId="44" fontId="2" fillId="0" borderId="0" xfId="41" applyFont="1" applyAlignment="1">
      <alignment/>
    </xf>
    <xf numFmtId="44" fontId="0" fillId="0" borderId="0" xfId="41" applyFont="1" applyAlignment="1">
      <alignment/>
    </xf>
    <xf numFmtId="0" fontId="2" fillId="0" borderId="15" xfId="0" applyFont="1" applyBorder="1" applyAlignment="1">
      <alignment/>
    </xf>
    <xf numFmtId="44" fontId="2" fillId="24" borderId="18" xfId="0" applyNumberFormat="1" applyFont="1" applyFill="1" applyBorder="1" applyAlignment="1">
      <alignment/>
    </xf>
    <xf numFmtId="173" fontId="2" fillId="24" borderId="18" xfId="0" applyNumberFormat="1" applyFont="1" applyFill="1" applyBorder="1" applyAlignment="1">
      <alignment/>
    </xf>
    <xf numFmtId="44" fontId="11" fillId="0" borderId="0" xfId="41" applyFont="1" applyBorder="1" applyAlignment="1">
      <alignment/>
    </xf>
    <xf numFmtId="44" fontId="11" fillId="0" borderId="13" xfId="41" applyFont="1" applyBorder="1" applyAlignment="1">
      <alignment/>
    </xf>
    <xf numFmtId="44" fontId="2" fillId="24" borderId="18" xfId="0" applyNumberFormat="1" applyFont="1" applyFill="1" applyBorder="1" applyAlignment="1">
      <alignment horizontal="center"/>
    </xf>
    <xf numFmtId="173" fontId="2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73" fontId="10" fillId="0" borderId="18" xfId="54" applyNumberFormat="1" applyFont="1" applyBorder="1" applyAlignment="1">
      <alignment horizontal="center"/>
    </xf>
    <xf numFmtId="44" fontId="10" fillId="0" borderId="18" xfId="54" applyNumberFormat="1" applyFont="1" applyBorder="1" applyAlignment="1">
      <alignment horizontal="center"/>
    </xf>
    <xf numFmtId="9" fontId="0" fillId="0" borderId="0" xfId="54" applyFont="1" applyAlignment="1" quotePrefix="1">
      <alignment/>
    </xf>
    <xf numFmtId="44" fontId="2" fillId="0" borderId="0" xfId="0" applyNumberFormat="1" applyFont="1" applyBorder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Euro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Comma [0]" xfId="55"/>
    <cellStyle name="Currency [0]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8"/>
  <sheetViews>
    <sheetView tabSelected="1" zoomScalePageLayoutView="0" workbookViewId="0" topLeftCell="A100">
      <selection activeCell="A3" sqref="A3"/>
    </sheetView>
  </sheetViews>
  <sheetFormatPr defaultColWidth="9.140625" defaultRowHeight="12.75"/>
  <cols>
    <col min="5" max="5" width="16.140625" style="0" customWidth="1"/>
    <col min="6" max="6" width="15.140625" style="0" customWidth="1"/>
    <col min="7" max="12" width="16.140625" style="0" customWidth="1"/>
    <col min="13" max="13" width="14.57421875" style="0" bestFit="1" customWidth="1"/>
    <col min="14" max="14" width="12.8515625" style="0" customWidth="1"/>
    <col min="17" max="17" width="11.57421875" style="0" customWidth="1"/>
  </cols>
  <sheetData>
    <row r="1" spans="1:11" ht="13.5" thickBot="1">
      <c r="A1" s="43" t="s">
        <v>5</v>
      </c>
      <c r="B1" s="43"/>
      <c r="K1" s="2" t="s">
        <v>55</v>
      </c>
    </row>
    <row r="2" spans="1:9" ht="18">
      <c r="A2" s="36" t="s">
        <v>39</v>
      </c>
      <c r="B2" s="7"/>
      <c r="C2" s="7"/>
      <c r="D2" s="7"/>
      <c r="E2" s="7"/>
      <c r="F2" s="7"/>
      <c r="G2" s="7"/>
      <c r="H2" s="7"/>
      <c r="I2" s="8"/>
    </row>
    <row r="3" spans="1:9" ht="12.75">
      <c r="A3" s="9"/>
      <c r="B3" s="1"/>
      <c r="C3" s="1"/>
      <c r="D3" s="1"/>
      <c r="E3" s="1"/>
      <c r="F3" s="1"/>
      <c r="G3" s="1"/>
      <c r="H3" s="1"/>
      <c r="I3" s="10"/>
    </row>
    <row r="4" spans="1:11" ht="12.75">
      <c r="A4" s="11" t="s">
        <v>41</v>
      </c>
      <c r="B4" s="1"/>
      <c r="C4" s="1"/>
      <c r="D4" s="1"/>
      <c r="E4" s="13">
        <v>2011</v>
      </c>
      <c r="F4" s="13">
        <v>2012</v>
      </c>
      <c r="G4" s="13">
        <v>2013</v>
      </c>
      <c r="H4" s="13">
        <v>2014</v>
      </c>
      <c r="I4" s="10" t="s">
        <v>5</v>
      </c>
      <c r="K4" s="2"/>
    </row>
    <row r="5" spans="1:11" ht="12.75">
      <c r="A5" s="9"/>
      <c r="B5" s="1"/>
      <c r="C5" s="1"/>
      <c r="D5" s="1"/>
      <c r="E5" s="1"/>
      <c r="F5" s="1"/>
      <c r="G5" s="1"/>
      <c r="H5" s="1"/>
      <c r="I5" s="10"/>
      <c r="K5" s="2"/>
    </row>
    <row r="6" spans="1:11" ht="12.75">
      <c r="A6" s="11" t="s">
        <v>8</v>
      </c>
      <c r="B6" s="21"/>
      <c r="C6" s="1"/>
      <c r="D6" s="1"/>
      <c r="E6" s="38">
        <f>SUM(E7:E14)</f>
        <v>997061</v>
      </c>
      <c r="F6" s="38">
        <f>SUM(F7:F14)</f>
        <v>1075622.3076923077</v>
      </c>
      <c r="G6" s="38">
        <f>SUM(G7:G14)</f>
        <v>1097546.3076923077</v>
      </c>
      <c r="H6" s="38">
        <f>SUM(H7:H14)</f>
        <v>1097546.3076923077</v>
      </c>
      <c r="I6" s="10"/>
      <c r="K6" s="2"/>
    </row>
    <row r="7" spans="1:12" ht="12.75">
      <c r="A7" s="9"/>
      <c r="B7" s="1" t="s">
        <v>25</v>
      </c>
      <c r="C7" s="1"/>
      <c r="D7" s="1"/>
      <c r="E7" s="44">
        <v>33000</v>
      </c>
      <c r="F7" s="45">
        <f>E7/13*15</f>
        <v>38076.92307692308</v>
      </c>
      <c r="G7" s="45">
        <f>E7/13*15</f>
        <v>38076.92307692308</v>
      </c>
      <c r="H7" s="45">
        <f>E7/13*15</f>
        <v>38076.92307692308</v>
      </c>
      <c r="I7" s="10"/>
      <c r="L7" s="53"/>
    </row>
    <row r="8" spans="1:12" ht="12.75">
      <c r="A8" s="9"/>
      <c r="B8" s="1" t="s">
        <v>26</v>
      </c>
      <c r="C8" s="1"/>
      <c r="D8" s="1"/>
      <c r="E8" s="45">
        <v>5148</v>
      </c>
      <c r="F8" s="45">
        <f>E8/13*15</f>
        <v>5940</v>
      </c>
      <c r="G8" s="45">
        <f>E8/13*15</f>
        <v>5940</v>
      </c>
      <c r="H8" s="45">
        <f>E8/13*15</f>
        <v>5940</v>
      </c>
      <c r="I8" s="10"/>
      <c r="L8" s="53"/>
    </row>
    <row r="9" spans="1:12" ht="12.75">
      <c r="A9" s="9"/>
      <c r="B9" s="1" t="s">
        <v>27</v>
      </c>
      <c r="C9" s="1"/>
      <c r="D9" s="1"/>
      <c r="E9" s="45">
        <v>2076</v>
      </c>
      <c r="F9" s="45">
        <f>E9/13*15</f>
        <v>2395.3846153846152</v>
      </c>
      <c r="G9" s="45">
        <f>E9/13*15</f>
        <v>2395.3846153846152</v>
      </c>
      <c r="H9" s="45">
        <f>E9/13*15</f>
        <v>2395.3846153846152</v>
      </c>
      <c r="I9" s="10"/>
      <c r="L9" s="53"/>
    </row>
    <row r="10" spans="1:12" ht="12.75">
      <c r="A10" s="9"/>
      <c r="B10" s="1" t="s">
        <v>28</v>
      </c>
      <c r="C10" s="1"/>
      <c r="D10" s="1"/>
      <c r="E10" s="45">
        <v>0</v>
      </c>
      <c r="F10" s="45">
        <v>0</v>
      </c>
      <c r="G10" s="45">
        <f>E10/13*15</f>
        <v>0</v>
      </c>
      <c r="H10" s="45">
        <f>E10/13*15</f>
        <v>0</v>
      </c>
      <c r="I10" s="10"/>
      <c r="L10" s="53"/>
    </row>
    <row r="11" spans="1:12" ht="12.75">
      <c r="A11" s="9"/>
      <c r="B11" s="1" t="s">
        <v>12</v>
      </c>
      <c r="C11" s="1"/>
      <c r="D11" s="1"/>
      <c r="E11" s="45">
        <v>785000</v>
      </c>
      <c r="F11" s="45">
        <f>785000+3500*12+3000*6</f>
        <v>845000</v>
      </c>
      <c r="G11" s="45">
        <f>785000+3500*12+3000*12</f>
        <v>863000</v>
      </c>
      <c r="H11" s="45">
        <f>785000+3500*12+3000*12</f>
        <v>863000</v>
      </c>
      <c r="I11" s="10"/>
      <c r="L11" s="53"/>
    </row>
    <row r="12" spans="1:12" ht="12.75">
      <c r="A12" s="9"/>
      <c r="B12" s="1" t="s">
        <v>13</v>
      </c>
      <c r="C12" s="1"/>
      <c r="D12" s="1"/>
      <c r="E12" s="45">
        <v>122460</v>
      </c>
      <c r="F12" s="45">
        <f>0.156*F11</f>
        <v>131820</v>
      </c>
      <c r="G12" s="45">
        <f>0.156*G11</f>
        <v>134628</v>
      </c>
      <c r="H12" s="45">
        <f>0.156*H11</f>
        <v>134628</v>
      </c>
      <c r="I12" s="10"/>
      <c r="J12" t="s">
        <v>5</v>
      </c>
      <c r="L12" s="53"/>
    </row>
    <row r="13" spans="1:12" ht="12.75">
      <c r="A13" s="11"/>
      <c r="B13" s="1" t="s">
        <v>14</v>
      </c>
      <c r="C13" s="1"/>
      <c r="D13" s="1"/>
      <c r="E13" s="45">
        <v>49377</v>
      </c>
      <c r="F13" s="45">
        <f>0.062*F11</f>
        <v>52390</v>
      </c>
      <c r="G13" s="45">
        <f>0.062*G11</f>
        <v>53506</v>
      </c>
      <c r="H13" s="45">
        <f>0.062*H11</f>
        <v>53506</v>
      </c>
      <c r="I13" s="10"/>
      <c r="J13" t="s">
        <v>5</v>
      </c>
      <c r="L13" s="53"/>
    </row>
    <row r="14" spans="1:10" ht="12.75">
      <c r="A14" s="31"/>
      <c r="B14" s="1" t="s">
        <v>15</v>
      </c>
      <c r="C14" s="1"/>
      <c r="D14" s="1"/>
      <c r="E14" s="45">
        <v>0</v>
      </c>
      <c r="F14" s="45">
        <v>0</v>
      </c>
      <c r="G14" s="45">
        <v>0</v>
      </c>
      <c r="H14" s="45">
        <v>0</v>
      </c>
      <c r="I14" s="10"/>
      <c r="J14" t="s">
        <v>5</v>
      </c>
    </row>
    <row r="15" spans="1:9" ht="12.75">
      <c r="A15" s="31"/>
      <c r="B15" s="32"/>
      <c r="C15" s="1"/>
      <c r="D15" s="1"/>
      <c r="E15" s="15"/>
      <c r="F15" s="15"/>
      <c r="G15" s="15"/>
      <c r="H15" s="15"/>
      <c r="I15" s="10"/>
    </row>
    <row r="16" spans="1:12" ht="12.75">
      <c r="A16" s="11" t="s">
        <v>9</v>
      </c>
      <c r="B16" s="1"/>
      <c r="C16" s="1"/>
      <c r="D16" s="1"/>
      <c r="E16" s="38">
        <f>SUM(E17:E24)</f>
        <v>1075372</v>
      </c>
      <c r="F16" s="38">
        <f>SUM(F17:F24)</f>
        <v>1075372</v>
      </c>
      <c r="G16" s="38">
        <f>SUM(G17:G24)</f>
        <v>1075372</v>
      </c>
      <c r="H16" s="38">
        <f>SUM(H17:H24)</f>
        <v>1075372</v>
      </c>
      <c r="I16" s="10"/>
      <c r="K16" s="54"/>
      <c r="L16" s="53"/>
    </row>
    <row r="17" spans="1:9" ht="12.75">
      <c r="A17" s="9"/>
      <c r="B17" s="1" t="s">
        <v>29</v>
      </c>
      <c r="C17" s="1"/>
      <c r="D17" s="1"/>
      <c r="E17" s="39">
        <v>0</v>
      </c>
      <c r="F17" s="39">
        <v>0</v>
      </c>
      <c r="G17" s="39">
        <v>0</v>
      </c>
      <c r="H17" s="39">
        <v>0</v>
      </c>
      <c r="I17" s="10"/>
    </row>
    <row r="18" spans="1:9" ht="12.75">
      <c r="A18" s="9"/>
      <c r="B18" s="1" t="s">
        <v>30</v>
      </c>
      <c r="C18" s="1"/>
      <c r="D18" s="1"/>
      <c r="E18" s="45">
        <v>815872</v>
      </c>
      <c r="F18" s="45">
        <v>815872</v>
      </c>
      <c r="G18" s="45">
        <v>815872</v>
      </c>
      <c r="H18" s="45">
        <v>815872</v>
      </c>
      <c r="I18" s="10"/>
    </row>
    <row r="19" spans="1:9" ht="12.75">
      <c r="A19" s="31"/>
      <c r="B19" s="1" t="s">
        <v>31</v>
      </c>
      <c r="C19" s="1"/>
      <c r="D19" s="1"/>
      <c r="E19" s="45">
        <v>39500</v>
      </c>
      <c r="F19" s="45">
        <v>39500</v>
      </c>
      <c r="G19" s="45">
        <v>39500</v>
      </c>
      <c r="H19" s="45">
        <v>39500</v>
      </c>
      <c r="I19" s="10"/>
    </row>
    <row r="20" spans="1:9" ht="12.75">
      <c r="A20" s="9"/>
      <c r="B20" s="1" t="s">
        <v>32</v>
      </c>
      <c r="C20" s="1"/>
      <c r="D20" s="1"/>
      <c r="E20" s="45">
        <v>0</v>
      </c>
      <c r="F20" s="45">
        <v>0</v>
      </c>
      <c r="G20" s="45">
        <v>0</v>
      </c>
      <c r="H20" s="45">
        <v>0</v>
      </c>
      <c r="I20" s="10"/>
    </row>
    <row r="21" spans="1:11" ht="12.75">
      <c r="A21" s="9"/>
      <c r="B21" s="1" t="s">
        <v>17</v>
      </c>
      <c r="C21" s="1"/>
      <c r="D21" s="1"/>
      <c r="E21" s="45">
        <v>0</v>
      </c>
      <c r="F21" s="45">
        <v>0</v>
      </c>
      <c r="G21" s="45">
        <v>0</v>
      </c>
      <c r="H21" s="45">
        <v>0</v>
      </c>
      <c r="I21" s="10"/>
      <c r="K21" s="1"/>
    </row>
    <row r="22" spans="1:11" ht="12.75">
      <c r="A22" s="9"/>
      <c r="B22" s="1" t="s">
        <v>18</v>
      </c>
      <c r="C22" s="1"/>
      <c r="D22" s="1"/>
      <c r="E22" s="45">
        <v>200000</v>
      </c>
      <c r="F22" s="45">
        <v>200000</v>
      </c>
      <c r="G22" s="45">
        <v>200000</v>
      </c>
      <c r="H22" s="45">
        <v>200000</v>
      </c>
      <c r="I22" s="10"/>
      <c r="K22" s="1"/>
    </row>
    <row r="23" spans="1:11" ht="12.75">
      <c r="A23" s="9"/>
      <c r="B23" s="1" t="s">
        <v>19</v>
      </c>
      <c r="C23" s="1"/>
      <c r="D23" s="1"/>
      <c r="E23" s="45">
        <v>20000</v>
      </c>
      <c r="F23" s="45">
        <v>20000</v>
      </c>
      <c r="G23" s="45">
        <v>20000</v>
      </c>
      <c r="H23" s="45">
        <v>20000</v>
      </c>
      <c r="I23" s="10"/>
      <c r="K23" s="1"/>
    </row>
    <row r="24" spans="1:11" ht="12.75">
      <c r="A24" s="9"/>
      <c r="B24" s="1" t="s">
        <v>20</v>
      </c>
      <c r="C24" s="1"/>
      <c r="D24" s="1"/>
      <c r="E24" s="45">
        <v>0</v>
      </c>
      <c r="F24" s="45">
        <v>0</v>
      </c>
      <c r="G24" s="45">
        <v>0</v>
      </c>
      <c r="H24" s="45">
        <v>0</v>
      </c>
      <c r="I24" s="10"/>
      <c r="K24" s="1"/>
    </row>
    <row r="25" spans="1:11" ht="12.75">
      <c r="A25" s="9"/>
      <c r="B25" s="1"/>
      <c r="C25" s="1"/>
      <c r="D25" s="1"/>
      <c r="E25" s="15"/>
      <c r="F25" s="15"/>
      <c r="G25" s="15"/>
      <c r="H25" s="15"/>
      <c r="I25" s="10"/>
      <c r="K25" s="1"/>
    </row>
    <row r="26" spans="1:11" ht="12.75">
      <c r="A26" s="9"/>
      <c r="B26" s="1"/>
      <c r="C26" s="1"/>
      <c r="D26" s="1"/>
      <c r="E26" s="15"/>
      <c r="F26" s="15"/>
      <c r="G26" s="15"/>
      <c r="H26" s="15"/>
      <c r="I26" s="10"/>
      <c r="K26" s="1"/>
    </row>
    <row r="27" spans="1:12" ht="12.75">
      <c r="A27" s="11" t="s">
        <v>10</v>
      </c>
      <c r="B27" s="1"/>
      <c r="C27" s="1"/>
      <c r="D27" s="1"/>
      <c r="E27" s="38">
        <f>SUM(E28:E31)</f>
        <v>324900</v>
      </c>
      <c r="F27" s="38">
        <f>SUM(F28:F31)</f>
        <v>324900</v>
      </c>
      <c r="G27" s="38">
        <f>SUM(G28:G31)</f>
        <v>324900</v>
      </c>
      <c r="H27" s="38">
        <f>SUM(H28:H31)</f>
        <v>324900</v>
      </c>
      <c r="I27" s="10"/>
      <c r="K27" s="74"/>
      <c r="L27" s="53"/>
    </row>
    <row r="28" spans="1:11" ht="12.75">
      <c r="A28" s="9"/>
      <c r="B28" s="1" t="s">
        <v>33</v>
      </c>
      <c r="C28" s="1"/>
      <c r="D28" s="1"/>
      <c r="E28" s="45">
        <v>194000</v>
      </c>
      <c r="F28" s="45">
        <v>194000</v>
      </c>
      <c r="G28" s="45">
        <v>194000</v>
      </c>
      <c r="H28" s="45">
        <v>194000</v>
      </c>
      <c r="I28" s="10"/>
      <c r="K28" s="1"/>
    </row>
    <row r="29" spans="1:11" ht="12.75">
      <c r="A29" s="9"/>
      <c r="B29" s="1" t="s">
        <v>34</v>
      </c>
      <c r="C29" s="1"/>
      <c r="D29" s="1"/>
      <c r="E29" s="45">
        <v>104400</v>
      </c>
      <c r="F29" s="45">
        <v>104400</v>
      </c>
      <c r="G29" s="45">
        <v>104400</v>
      </c>
      <c r="H29" s="45">
        <v>104400</v>
      </c>
      <c r="I29" s="10"/>
      <c r="K29" s="1"/>
    </row>
    <row r="30" spans="1:11" ht="12.75">
      <c r="A30" s="9"/>
      <c r="B30" s="1" t="s">
        <v>21</v>
      </c>
      <c r="C30" s="1"/>
      <c r="D30" s="1"/>
      <c r="E30" s="45">
        <v>20000</v>
      </c>
      <c r="F30" s="45">
        <v>20000</v>
      </c>
      <c r="G30" s="45">
        <v>20000</v>
      </c>
      <c r="H30" s="45">
        <v>20000</v>
      </c>
      <c r="I30" s="10"/>
      <c r="K30" s="1"/>
    </row>
    <row r="31" spans="1:11" ht="12.75">
      <c r="A31" s="9"/>
      <c r="B31" s="1" t="s">
        <v>22</v>
      </c>
      <c r="C31" s="1"/>
      <c r="D31" s="1"/>
      <c r="E31" s="45">
        <v>6500</v>
      </c>
      <c r="F31" s="45">
        <v>6500</v>
      </c>
      <c r="G31" s="45">
        <v>6500</v>
      </c>
      <c r="H31" s="45">
        <v>6500</v>
      </c>
      <c r="I31" s="10"/>
      <c r="K31" s="1"/>
    </row>
    <row r="32" spans="1:11" ht="13.5" thickBot="1">
      <c r="A32" s="11" t="s">
        <v>5</v>
      </c>
      <c r="B32" s="1"/>
      <c r="C32" s="1"/>
      <c r="D32" s="1"/>
      <c r="E32" s="15"/>
      <c r="F32" s="15"/>
      <c r="G32" s="15"/>
      <c r="H32" s="15"/>
      <c r="I32" s="10"/>
      <c r="K32" s="1"/>
    </row>
    <row r="33" spans="1:11" ht="13.5" thickBot="1">
      <c r="A33" s="11" t="s">
        <v>11</v>
      </c>
      <c r="B33" s="1"/>
      <c r="C33" s="1"/>
      <c r="D33" s="1"/>
      <c r="E33" s="68">
        <f>E6+E16+E27</f>
        <v>2397333</v>
      </c>
      <c r="F33" s="68">
        <f>F6+F16+F27</f>
        <v>2475894.307692308</v>
      </c>
      <c r="G33" s="68">
        <f>G6+G16+G27</f>
        <v>2497818.307692308</v>
      </c>
      <c r="H33" s="68">
        <f>H6+H16+H27</f>
        <v>2497818.307692308</v>
      </c>
      <c r="I33" s="10"/>
      <c r="K33" s="74"/>
    </row>
    <row r="34" spans="1:11" ht="13.5" thickBot="1">
      <c r="A34" s="37" t="s">
        <v>24</v>
      </c>
      <c r="B34" s="6"/>
      <c r="C34" s="21"/>
      <c r="D34" s="21"/>
      <c r="E34" s="13"/>
      <c r="F34" s="41">
        <f>F33-E33</f>
        <v>78561.30769230798</v>
      </c>
      <c r="G34" s="41">
        <f>G33-F33</f>
        <v>21924</v>
      </c>
      <c r="H34" s="41">
        <f>H33-G33</f>
        <v>0</v>
      </c>
      <c r="I34" s="10"/>
      <c r="K34" s="1"/>
    </row>
    <row r="35" spans="1:13" ht="12.75">
      <c r="A35" s="31"/>
      <c r="B35" s="1"/>
      <c r="C35" s="1"/>
      <c r="D35" s="1"/>
      <c r="E35" s="1"/>
      <c r="F35" s="1"/>
      <c r="G35" s="1"/>
      <c r="H35" s="1"/>
      <c r="I35" s="10"/>
      <c r="K35" s="1"/>
      <c r="M35" s="19"/>
    </row>
    <row r="36" spans="1:13" ht="12.75">
      <c r="A36" s="31"/>
      <c r="B36" s="1"/>
      <c r="C36" s="1"/>
      <c r="D36" s="1"/>
      <c r="E36" s="1"/>
      <c r="F36" s="1"/>
      <c r="G36" s="1"/>
      <c r="H36" s="1"/>
      <c r="I36" s="10"/>
      <c r="K36" s="1"/>
      <c r="M36" s="19"/>
    </row>
    <row r="37" spans="1:13" ht="15">
      <c r="A37" s="11" t="s">
        <v>38</v>
      </c>
      <c r="B37" s="1"/>
      <c r="C37" s="1"/>
      <c r="D37" s="1"/>
      <c r="E37" s="40">
        <v>0</v>
      </c>
      <c r="F37" s="40">
        <v>200000</v>
      </c>
      <c r="G37" s="40">
        <v>200000</v>
      </c>
      <c r="H37" s="40">
        <v>200000</v>
      </c>
      <c r="I37" s="10"/>
      <c r="M37" s="19"/>
    </row>
    <row r="38" spans="1:13" ht="13.5" thickBot="1">
      <c r="A38" s="31"/>
      <c r="B38" s="1"/>
      <c r="C38" s="1"/>
      <c r="D38" s="1"/>
      <c r="E38" s="1"/>
      <c r="F38" s="1"/>
      <c r="G38" s="1"/>
      <c r="H38" s="1"/>
      <c r="I38" s="10"/>
      <c r="M38" s="19"/>
    </row>
    <row r="39" spans="1:13" ht="13.5" thickBot="1">
      <c r="A39" s="11" t="s">
        <v>54</v>
      </c>
      <c r="B39" s="1"/>
      <c r="C39" s="1"/>
      <c r="D39" s="1"/>
      <c r="E39" s="64">
        <f>E37+E33</f>
        <v>2397333</v>
      </c>
      <c r="F39" s="64">
        <f>F37+F33</f>
        <v>2675894.307692308</v>
      </c>
      <c r="G39" s="64">
        <f>G37+G33</f>
        <v>2697818.307692308</v>
      </c>
      <c r="H39" s="64">
        <f>H37+H33</f>
        <v>2697818.307692308</v>
      </c>
      <c r="I39" s="10"/>
      <c r="M39" s="19"/>
    </row>
    <row r="40" spans="1:13" ht="12.75">
      <c r="A40" s="11"/>
      <c r="B40" s="1"/>
      <c r="C40" s="1"/>
      <c r="D40" s="1"/>
      <c r="E40" s="1"/>
      <c r="F40" s="1"/>
      <c r="G40" s="1"/>
      <c r="H40" s="1"/>
      <c r="I40" s="10"/>
      <c r="M40" s="19" t="s">
        <v>5</v>
      </c>
    </row>
    <row r="41" spans="1:13" ht="13.5" thickBot="1">
      <c r="A41" s="63"/>
      <c r="B41" s="12"/>
      <c r="C41" s="12"/>
      <c r="D41" s="12"/>
      <c r="E41" s="12"/>
      <c r="F41" s="12"/>
      <c r="G41" s="12"/>
      <c r="H41" s="12"/>
      <c r="I41" s="18"/>
      <c r="M41" s="19"/>
    </row>
    <row r="42" spans="1:13" ht="12.75">
      <c r="A42" s="2"/>
      <c r="M42" s="19"/>
    </row>
    <row r="43" spans="1:13" ht="12.75">
      <c r="A43" s="2"/>
      <c r="M43" s="19"/>
    </row>
    <row r="44" spans="1:13" ht="12.75">
      <c r="A44" s="2" t="s">
        <v>37</v>
      </c>
      <c r="M44" s="19"/>
    </row>
    <row r="45" spans="1:13" ht="12.75">
      <c r="A45" s="5"/>
      <c r="M45" s="19"/>
    </row>
    <row r="46" spans="1:13" ht="12.75">
      <c r="A46" s="2" t="s">
        <v>40</v>
      </c>
      <c r="M46" s="19"/>
    </row>
    <row r="47" spans="1:13" ht="12.75">
      <c r="A47" s="2"/>
      <c r="M47" s="19"/>
    </row>
    <row r="48" spans="1:13" ht="12.75">
      <c r="A48" s="2"/>
      <c r="M48" s="19"/>
    </row>
    <row r="49" spans="1:13" ht="12.75">
      <c r="A49" s="2"/>
      <c r="M49" s="19"/>
    </row>
    <row r="50" spans="1:13" ht="12.75">
      <c r="A50" s="2"/>
      <c r="M50" s="19"/>
    </row>
    <row r="51" spans="1:13" ht="12.75">
      <c r="A51" s="2"/>
      <c r="M51" s="19"/>
    </row>
    <row r="52" spans="1:13" ht="12.75">
      <c r="A52" s="2"/>
      <c r="M52" s="19"/>
    </row>
    <row r="53" spans="1:13" ht="12.75">
      <c r="A53" s="2"/>
      <c r="M53" s="19"/>
    </row>
    <row r="54" spans="1:13" ht="12.75">
      <c r="A54" s="2"/>
      <c r="M54" s="19"/>
    </row>
    <row r="55" spans="1:13" ht="12.75">
      <c r="A55" s="2"/>
      <c r="M55" s="19"/>
    </row>
    <row r="56" spans="1:13" ht="12.75">
      <c r="A56" s="2"/>
      <c r="M56" s="19"/>
    </row>
    <row r="57" spans="1:13" ht="12.75">
      <c r="A57" s="2"/>
      <c r="M57" s="19"/>
    </row>
    <row r="58" spans="1:13" ht="12.75">
      <c r="A58" s="2"/>
      <c r="M58" s="19"/>
    </row>
    <row r="59" spans="1:13" ht="12.75">
      <c r="A59" s="5"/>
      <c r="M59" s="19"/>
    </row>
    <row r="60" spans="1:13" ht="12.75">
      <c r="A60" s="5"/>
      <c r="M60" s="19"/>
    </row>
    <row r="61" spans="1:13" ht="12.75">
      <c r="A61" s="5"/>
      <c r="M61" s="19"/>
    </row>
    <row r="62" spans="5:13" ht="13.5" thickBot="1">
      <c r="E62" s="19" t="s">
        <v>5</v>
      </c>
      <c r="M62" s="20" t="s">
        <v>5</v>
      </c>
    </row>
    <row r="63" spans="1:12" ht="12.75">
      <c r="A63" s="28"/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</row>
    <row r="64" spans="1:14" ht="12.75">
      <c r="A64" s="16" t="s">
        <v>35</v>
      </c>
      <c r="B64" s="17"/>
      <c r="C64" s="17"/>
      <c r="D64" s="1"/>
      <c r="E64" s="13" t="s">
        <v>5</v>
      </c>
      <c r="F64" s="13"/>
      <c r="G64" s="13" t="s">
        <v>1</v>
      </c>
      <c r="H64" s="13" t="s">
        <v>0</v>
      </c>
      <c r="I64" s="13" t="s">
        <v>2</v>
      </c>
      <c r="J64" s="13" t="s">
        <v>3</v>
      </c>
      <c r="K64" s="13" t="s">
        <v>4</v>
      </c>
      <c r="L64" s="42" t="s">
        <v>6</v>
      </c>
      <c r="N64" s="2" t="s">
        <v>5</v>
      </c>
    </row>
    <row r="65" spans="1:14" ht="12.75">
      <c r="A65" s="9"/>
      <c r="B65" s="1"/>
      <c r="C65" s="1"/>
      <c r="D65" s="1"/>
      <c r="E65" s="15"/>
      <c r="F65" s="22"/>
      <c r="G65" s="56"/>
      <c r="H65" s="56"/>
      <c r="I65" s="56"/>
      <c r="J65" s="56"/>
      <c r="K65" s="56"/>
      <c r="L65" s="57"/>
      <c r="M65" s="3" t="s">
        <v>5</v>
      </c>
      <c r="N65" s="2" t="s">
        <v>42</v>
      </c>
    </row>
    <row r="66" spans="1:14" ht="13.5" thickBot="1">
      <c r="A66" s="9"/>
      <c r="B66" s="1"/>
      <c r="C66" s="1"/>
      <c r="D66" s="1"/>
      <c r="E66" s="15" t="s">
        <v>23</v>
      </c>
      <c r="F66" s="22"/>
      <c r="G66" s="22">
        <v>0.1133</v>
      </c>
      <c r="H66" s="22">
        <v>0.059</v>
      </c>
      <c r="I66" s="30">
        <v>0.0683</v>
      </c>
      <c r="J66" s="22">
        <v>0.0891</v>
      </c>
      <c r="K66" s="22">
        <v>0.0215</v>
      </c>
      <c r="L66" s="29">
        <v>0.649</v>
      </c>
      <c r="M66" s="3" t="s">
        <v>5</v>
      </c>
      <c r="N66" s="2" t="s">
        <v>43</v>
      </c>
    </row>
    <row r="67" spans="1:15" ht="13.5" thickBot="1">
      <c r="A67" s="11" t="s">
        <v>8</v>
      </c>
      <c r="B67" s="21"/>
      <c r="C67" s="1"/>
      <c r="D67" s="1"/>
      <c r="E67" s="38">
        <f>SUM(E68:E75)</f>
        <v>1075622.3</v>
      </c>
      <c r="F67" s="23"/>
      <c r="G67" s="71">
        <f>N67*G66</f>
        <v>45733.7716</v>
      </c>
      <c r="H67" s="71">
        <f>N67*H66</f>
        <v>23815.467999999997</v>
      </c>
      <c r="I67" s="71">
        <f>N67*I66</f>
        <v>27569.4316</v>
      </c>
      <c r="J67" s="71">
        <f>N67*J66</f>
        <v>35965.3932</v>
      </c>
      <c r="K67" s="71">
        <f>N67*K66</f>
        <v>8678.518</v>
      </c>
      <c r="L67" s="71">
        <f>N67*L66+E67-N67</f>
        <v>933940.4480000001</v>
      </c>
      <c r="M67" s="70" t="s">
        <v>5</v>
      </c>
      <c r="N67" s="61">
        <f>SUM(N68:N75)</f>
        <v>403652</v>
      </c>
      <c r="O67" s="73">
        <f>N67/E67</f>
        <v>0.3752729931315109</v>
      </c>
    </row>
    <row r="68" spans="1:17" ht="12.75">
      <c r="A68" s="9"/>
      <c r="B68" s="1" t="s">
        <v>25</v>
      </c>
      <c r="C68" s="1"/>
      <c r="D68" s="1"/>
      <c r="E68" s="44">
        <v>38076.92</v>
      </c>
      <c r="F68" s="46"/>
      <c r="G68" s="46"/>
      <c r="H68" s="1"/>
      <c r="I68" s="1"/>
      <c r="J68" s="1"/>
      <c r="K68" s="1"/>
      <c r="L68" s="10"/>
      <c r="M68" s="1"/>
      <c r="N68" s="62">
        <v>34320</v>
      </c>
      <c r="O68" s="53" t="s">
        <v>44</v>
      </c>
      <c r="Q68" s="62"/>
    </row>
    <row r="69" spans="1:17" ht="12.75">
      <c r="A69" s="9"/>
      <c r="B69" s="1" t="s">
        <v>26</v>
      </c>
      <c r="C69" s="1"/>
      <c r="D69" s="1"/>
      <c r="E69" s="45">
        <v>5940</v>
      </c>
      <c r="F69" s="46"/>
      <c r="G69" s="46"/>
      <c r="H69" s="1"/>
      <c r="I69" s="1"/>
      <c r="J69" s="1"/>
      <c r="K69" s="1"/>
      <c r="L69" s="10"/>
      <c r="M69" s="1"/>
      <c r="N69" s="62">
        <v>85800</v>
      </c>
      <c r="O69" t="s">
        <v>49</v>
      </c>
      <c r="Q69" s="62"/>
    </row>
    <row r="70" spans="1:17" ht="12.75">
      <c r="A70" s="9"/>
      <c r="B70" s="1" t="s">
        <v>27</v>
      </c>
      <c r="C70" s="1"/>
      <c r="D70" s="1"/>
      <c r="E70" s="45">
        <v>2395.38</v>
      </c>
      <c r="F70" s="46"/>
      <c r="G70" s="46"/>
      <c r="H70" s="1"/>
      <c r="I70" s="1"/>
      <c r="J70" s="1"/>
      <c r="K70" s="1"/>
      <c r="L70" s="10"/>
      <c r="M70" s="1"/>
      <c r="N70" s="62">
        <v>54600</v>
      </c>
      <c r="O70" t="s">
        <v>50</v>
      </c>
      <c r="Q70" s="62"/>
    </row>
    <row r="71" spans="1:17" ht="12.75">
      <c r="A71" s="9"/>
      <c r="B71" s="1" t="s">
        <v>28</v>
      </c>
      <c r="C71" s="1"/>
      <c r="D71" s="1"/>
      <c r="E71" s="45">
        <v>0</v>
      </c>
      <c r="F71" s="46"/>
      <c r="G71" s="46"/>
      <c r="H71" s="1"/>
      <c r="I71" s="1"/>
      <c r="J71" s="1"/>
      <c r="K71" s="1"/>
      <c r="L71" s="10"/>
      <c r="M71" s="1"/>
      <c r="N71" s="62">
        <v>62400</v>
      </c>
      <c r="O71" t="s">
        <v>51</v>
      </c>
      <c r="Q71" s="62"/>
    </row>
    <row r="72" spans="1:17" ht="12.75">
      <c r="A72" s="9"/>
      <c r="B72" s="1" t="s">
        <v>12</v>
      </c>
      <c r="C72" s="1"/>
      <c r="D72" s="1"/>
      <c r="E72" s="45">
        <v>845000</v>
      </c>
      <c r="F72" s="46"/>
      <c r="G72" s="46"/>
      <c r="H72" s="1"/>
      <c r="I72" s="1"/>
      <c r="J72" s="1"/>
      <c r="K72" s="1"/>
      <c r="L72" s="10"/>
      <c r="M72" s="1"/>
      <c r="N72" s="62">
        <v>23400</v>
      </c>
      <c r="O72" s="53" t="s">
        <v>45</v>
      </c>
      <c r="Q72" s="62"/>
    </row>
    <row r="73" spans="1:17" ht="12.75">
      <c r="A73" s="9"/>
      <c r="B73" s="1" t="s">
        <v>13</v>
      </c>
      <c r="C73" s="1"/>
      <c r="D73" s="1"/>
      <c r="E73" s="45">
        <v>131820</v>
      </c>
      <c r="F73" s="46"/>
      <c r="G73" s="46"/>
      <c r="H73" s="1"/>
      <c r="I73" s="1"/>
      <c r="J73" s="1"/>
      <c r="K73" s="1"/>
      <c r="L73" s="10"/>
      <c r="M73" s="1"/>
      <c r="N73" s="62">
        <v>62400</v>
      </c>
      <c r="O73" t="s">
        <v>52</v>
      </c>
      <c r="Q73" s="62"/>
    </row>
    <row r="74" spans="1:17" ht="12.75">
      <c r="A74" s="11"/>
      <c r="B74" s="1" t="s">
        <v>14</v>
      </c>
      <c r="C74" s="1"/>
      <c r="D74" s="1"/>
      <c r="E74" s="45">
        <v>52390</v>
      </c>
      <c r="F74" s="46"/>
      <c r="G74" s="46"/>
      <c r="H74" s="1"/>
      <c r="I74" s="1"/>
      <c r="J74" s="1"/>
      <c r="K74" s="1"/>
      <c r="L74" s="10"/>
      <c r="M74" s="1"/>
      <c r="N74" s="62">
        <v>34320</v>
      </c>
      <c r="O74" t="s">
        <v>53</v>
      </c>
      <c r="Q74" s="62"/>
    </row>
    <row r="75" spans="1:17" ht="12.75">
      <c r="A75" s="31"/>
      <c r="B75" s="1" t="s">
        <v>15</v>
      </c>
      <c r="C75" s="1"/>
      <c r="D75" s="1"/>
      <c r="E75" s="45">
        <v>0</v>
      </c>
      <c r="F75" s="46"/>
      <c r="G75" s="46"/>
      <c r="H75" s="1"/>
      <c r="I75" s="1"/>
      <c r="J75" s="1"/>
      <c r="K75" s="1"/>
      <c r="L75" s="10"/>
      <c r="M75" s="1"/>
      <c r="N75" s="19">
        <v>46412</v>
      </c>
      <c r="O75" t="s">
        <v>46</v>
      </c>
      <c r="Q75" s="19"/>
    </row>
    <row r="76" spans="1:13" ht="13.5" thickBot="1">
      <c r="A76" s="31"/>
      <c r="B76" s="32"/>
      <c r="C76" s="1"/>
      <c r="D76" s="1"/>
      <c r="E76" s="15"/>
      <c r="F76" s="1"/>
      <c r="G76" s="1"/>
      <c r="H76" s="1"/>
      <c r="I76" s="1"/>
      <c r="J76" s="1"/>
      <c r="K76" s="1"/>
      <c r="L76" s="10"/>
      <c r="M76" s="1"/>
    </row>
    <row r="77" spans="1:15" ht="13.5" thickBot="1">
      <c r="A77" s="11" t="s">
        <v>9</v>
      </c>
      <c r="B77" s="1"/>
      <c r="C77" s="1"/>
      <c r="D77" s="1"/>
      <c r="E77" s="38">
        <f>SUM(E78:E85)</f>
        <v>1075372</v>
      </c>
      <c r="F77" s="23"/>
      <c r="G77" s="71">
        <f>N77*G66</f>
        <v>30459.9119</v>
      </c>
      <c r="H77" s="71">
        <f>N77*H66</f>
        <v>15861.737</v>
      </c>
      <c r="I77" s="71">
        <f>N77*I66</f>
        <v>18361.9769</v>
      </c>
      <c r="J77" s="71">
        <f>N77*J66</f>
        <v>23953.9113</v>
      </c>
      <c r="K77" s="71">
        <f>N77*K66</f>
        <v>5780.1245</v>
      </c>
      <c r="L77" s="72">
        <f>N77*L66+E77-N77</f>
        <v>981008.1070000001</v>
      </c>
      <c r="M77" s="70" t="s">
        <v>5</v>
      </c>
      <c r="N77" s="54">
        <f>0.25*E77</f>
        <v>268843</v>
      </c>
      <c r="O77" s="73">
        <f>N77/E77</f>
        <v>0.25</v>
      </c>
    </row>
    <row r="78" spans="1:13" ht="12.75">
      <c r="A78" s="9"/>
      <c r="B78" s="1" t="s">
        <v>29</v>
      </c>
      <c r="C78" s="1"/>
      <c r="D78" s="1"/>
      <c r="E78" s="39">
        <v>0</v>
      </c>
      <c r="F78" s="33"/>
      <c r="G78" s="47"/>
      <c r="H78" s="1"/>
      <c r="I78" s="1"/>
      <c r="J78" s="1"/>
      <c r="K78" s="1"/>
      <c r="L78" s="10"/>
      <c r="M78" s="1"/>
    </row>
    <row r="79" spans="1:13" ht="12.75">
      <c r="A79" s="9"/>
      <c r="B79" s="1" t="s">
        <v>30</v>
      </c>
      <c r="C79" s="1"/>
      <c r="D79" s="1"/>
      <c r="E79" s="45">
        <v>815872</v>
      </c>
      <c r="F79" s="46"/>
      <c r="G79" s="47"/>
      <c r="H79" s="1"/>
      <c r="I79" s="1"/>
      <c r="J79" s="1"/>
      <c r="K79" s="1"/>
      <c r="L79" s="10"/>
      <c r="M79" s="1"/>
    </row>
    <row r="80" spans="1:13" ht="12.75">
      <c r="A80" s="31"/>
      <c r="B80" s="1" t="s">
        <v>31</v>
      </c>
      <c r="C80" s="1"/>
      <c r="D80" s="1"/>
      <c r="E80" s="45">
        <v>39500</v>
      </c>
      <c r="F80" s="46"/>
      <c r="G80" s="47"/>
      <c r="H80" s="1"/>
      <c r="I80" s="1"/>
      <c r="J80" s="1"/>
      <c r="K80" s="1"/>
      <c r="L80" s="10"/>
      <c r="M80" s="1"/>
    </row>
    <row r="81" spans="1:13" ht="12.75">
      <c r="A81" s="9"/>
      <c r="B81" s="1" t="s">
        <v>16</v>
      </c>
      <c r="C81" s="1"/>
      <c r="D81" s="1"/>
      <c r="E81" s="45">
        <v>0</v>
      </c>
      <c r="F81" s="46"/>
      <c r="G81" s="47"/>
      <c r="H81" s="1"/>
      <c r="I81" s="1"/>
      <c r="J81" s="1"/>
      <c r="K81" s="1"/>
      <c r="L81" s="10"/>
      <c r="M81" s="1"/>
    </row>
    <row r="82" spans="1:13" ht="12.75">
      <c r="A82" s="9"/>
      <c r="B82" s="1" t="s">
        <v>17</v>
      </c>
      <c r="C82" s="1"/>
      <c r="D82" s="1"/>
      <c r="E82" s="45">
        <v>0</v>
      </c>
      <c r="F82" s="46"/>
      <c r="G82" s="47"/>
      <c r="H82" s="1"/>
      <c r="I82" s="1"/>
      <c r="J82" s="1"/>
      <c r="K82" s="1"/>
      <c r="L82" s="10"/>
      <c r="M82" s="1"/>
    </row>
    <row r="83" spans="1:14" ht="12.75">
      <c r="A83" s="9"/>
      <c r="B83" s="1" t="s">
        <v>18</v>
      </c>
      <c r="C83" s="1"/>
      <c r="D83" s="1"/>
      <c r="E83" s="45">
        <v>200000</v>
      </c>
      <c r="F83" s="46"/>
      <c r="G83" s="47"/>
      <c r="H83" s="1"/>
      <c r="I83" s="1"/>
      <c r="J83" s="1"/>
      <c r="K83" s="1"/>
      <c r="L83" s="10"/>
      <c r="M83" s="1"/>
      <c r="N83" t="s">
        <v>5</v>
      </c>
    </row>
    <row r="84" spans="1:13" ht="12.75">
      <c r="A84" s="9"/>
      <c r="B84" s="1" t="s">
        <v>19</v>
      </c>
      <c r="C84" s="1"/>
      <c r="D84" s="1"/>
      <c r="E84" s="45">
        <v>20000</v>
      </c>
      <c r="F84" s="34"/>
      <c r="G84" s="47"/>
      <c r="H84" s="1"/>
      <c r="I84" s="1"/>
      <c r="J84" s="1"/>
      <c r="K84" s="1"/>
      <c r="L84" s="10"/>
      <c r="M84" s="1"/>
    </row>
    <row r="85" spans="1:13" ht="12.75">
      <c r="A85" s="9"/>
      <c r="B85" s="1" t="s">
        <v>20</v>
      </c>
      <c r="C85" s="1"/>
      <c r="D85" s="1"/>
      <c r="E85" s="45">
        <v>0</v>
      </c>
      <c r="F85" s="46"/>
      <c r="G85" s="47"/>
      <c r="H85" s="1"/>
      <c r="I85" s="1"/>
      <c r="J85" s="1"/>
      <c r="K85" s="1"/>
      <c r="L85" s="10"/>
      <c r="M85" s="1"/>
    </row>
    <row r="86" spans="1:13" ht="12.75">
      <c r="A86" s="9"/>
      <c r="B86" s="1"/>
      <c r="C86" s="1"/>
      <c r="D86" s="1"/>
      <c r="E86" s="15"/>
      <c r="F86" s="46"/>
      <c r="G86" s="47"/>
      <c r="H86" s="1"/>
      <c r="I86" s="1"/>
      <c r="J86" s="1"/>
      <c r="K86" s="1"/>
      <c r="L86" s="10"/>
      <c r="M86" s="1"/>
    </row>
    <row r="87" spans="1:13" ht="13.5" thickBot="1">
      <c r="A87" s="9"/>
      <c r="B87" s="1"/>
      <c r="C87" s="1"/>
      <c r="D87" s="1"/>
      <c r="E87" s="15"/>
      <c r="F87" s="1"/>
      <c r="G87" s="1"/>
      <c r="H87" s="1"/>
      <c r="I87" s="1"/>
      <c r="J87" s="1"/>
      <c r="K87" s="1"/>
      <c r="L87" s="10"/>
      <c r="M87" s="1"/>
    </row>
    <row r="88" spans="1:15" ht="13.5" thickBot="1">
      <c r="A88" s="11" t="s">
        <v>10</v>
      </c>
      <c r="B88" s="1"/>
      <c r="C88" s="1"/>
      <c r="D88" s="1"/>
      <c r="E88" s="38">
        <f>SUM(E89:E92)</f>
        <v>324900</v>
      </c>
      <c r="F88" s="23"/>
      <c r="G88" s="71">
        <f>N88*G66</f>
        <v>9202.7925</v>
      </c>
      <c r="H88" s="71">
        <f>N88*H66</f>
        <v>4792.275</v>
      </c>
      <c r="I88" s="71">
        <f>N88*I66</f>
        <v>5547.6675</v>
      </c>
      <c r="J88" s="71">
        <f>N88*J66</f>
        <v>7237.1475</v>
      </c>
      <c r="K88" s="71">
        <f>N88*K66</f>
        <v>1746.3374999999999</v>
      </c>
      <c r="L88" s="72">
        <f>L66*N88+(E88-N88)</f>
        <v>296390.025</v>
      </c>
      <c r="M88" s="70" t="s">
        <v>5</v>
      </c>
      <c r="N88" s="54">
        <f>0.25*E88</f>
        <v>81225</v>
      </c>
      <c r="O88" s="73">
        <f>N88/E88</f>
        <v>0.25</v>
      </c>
    </row>
    <row r="89" spans="1:13" ht="12.75">
      <c r="A89" s="9"/>
      <c r="B89" s="1" t="s">
        <v>33</v>
      </c>
      <c r="C89" s="1"/>
      <c r="D89" s="1"/>
      <c r="E89" s="45">
        <v>194000</v>
      </c>
      <c r="F89" s="46"/>
      <c r="G89" s="47"/>
      <c r="H89" s="1"/>
      <c r="I89" s="1"/>
      <c r="J89" s="1"/>
      <c r="K89" s="1"/>
      <c r="L89" s="10"/>
      <c r="M89" s="1"/>
    </row>
    <row r="90" spans="1:13" ht="12.75">
      <c r="A90" s="9"/>
      <c r="B90" s="1" t="s">
        <v>34</v>
      </c>
      <c r="C90" s="1"/>
      <c r="D90" s="1"/>
      <c r="E90" s="45">
        <v>104400</v>
      </c>
      <c r="F90" s="46"/>
      <c r="G90" s="47"/>
      <c r="H90" s="1"/>
      <c r="I90" s="1"/>
      <c r="J90" s="1"/>
      <c r="K90" s="1"/>
      <c r="L90" s="10"/>
      <c r="M90" s="1"/>
    </row>
    <row r="91" spans="1:13" ht="12.75">
      <c r="A91" s="9"/>
      <c r="B91" s="1" t="s">
        <v>21</v>
      </c>
      <c r="C91" s="1"/>
      <c r="D91" s="1"/>
      <c r="E91" s="45">
        <v>20000</v>
      </c>
      <c r="F91" s="46"/>
      <c r="G91" s="47"/>
      <c r="H91" s="1"/>
      <c r="I91" s="1"/>
      <c r="J91" s="1"/>
      <c r="K91" s="1"/>
      <c r="L91" s="10"/>
      <c r="M91" s="1"/>
    </row>
    <row r="92" spans="1:13" ht="12.75">
      <c r="A92" s="9"/>
      <c r="B92" s="1" t="s">
        <v>22</v>
      </c>
      <c r="C92" s="1"/>
      <c r="D92" s="1"/>
      <c r="E92" s="45">
        <v>6500</v>
      </c>
      <c r="F92" s="48" t="s">
        <v>5</v>
      </c>
      <c r="G92" s="47"/>
      <c r="H92" s="1"/>
      <c r="I92" s="1"/>
      <c r="J92" s="1"/>
      <c r="K92" s="1"/>
      <c r="L92" s="10"/>
      <c r="M92" s="1"/>
    </row>
    <row r="93" spans="1:13" ht="13.5" thickBot="1">
      <c r="A93" s="11" t="s">
        <v>5</v>
      </c>
      <c r="B93" s="1"/>
      <c r="C93" s="1"/>
      <c r="D93" s="1"/>
      <c r="E93" s="1"/>
      <c r="F93" s="4"/>
      <c r="G93" s="1"/>
      <c r="H93" s="1"/>
      <c r="I93" s="1"/>
      <c r="J93" s="1"/>
      <c r="K93" s="1"/>
      <c r="L93" s="10"/>
      <c r="M93" s="1"/>
    </row>
    <row r="94" spans="1:14" ht="13.5" thickBot="1">
      <c r="A94" s="11" t="s">
        <v>11</v>
      </c>
      <c r="B94" s="1"/>
      <c r="C94" s="1"/>
      <c r="D94" s="1"/>
      <c r="E94" s="64">
        <f>E67+E77+E88</f>
        <v>2475894.3</v>
      </c>
      <c r="F94" s="27" t="s">
        <v>5</v>
      </c>
      <c r="G94" s="65">
        <f aca="true" t="shared" si="0" ref="G94:L94">G67+G77+G88</f>
        <v>85396.476</v>
      </c>
      <c r="H94" s="65">
        <f t="shared" si="0"/>
        <v>44469.479999999996</v>
      </c>
      <c r="I94" s="65">
        <f t="shared" si="0"/>
        <v>51479.076</v>
      </c>
      <c r="J94" s="65">
        <f t="shared" si="0"/>
        <v>67156.452</v>
      </c>
      <c r="K94" s="65">
        <f t="shared" si="0"/>
        <v>16204.98</v>
      </c>
      <c r="L94" s="65">
        <f t="shared" si="0"/>
        <v>2211338.58</v>
      </c>
      <c r="M94" s="69" t="s">
        <v>5</v>
      </c>
      <c r="N94" s="55">
        <f>N67+N77+N88</f>
        <v>753720</v>
      </c>
    </row>
    <row r="95" spans="1:13" ht="13.5" thickBot="1">
      <c r="A95" s="9"/>
      <c r="B95" s="1"/>
      <c r="C95" s="35" t="s">
        <v>7</v>
      </c>
      <c r="D95" s="1"/>
      <c r="E95" s="1"/>
      <c r="F95" s="49" t="s">
        <v>5</v>
      </c>
      <c r="G95" s="50">
        <f>G94/E94</f>
        <v>0.03449116385945878</v>
      </c>
      <c r="H95" s="50">
        <f>H94/E94</f>
        <v>0.0179609767670615</v>
      </c>
      <c r="I95" s="50">
        <f>I94/E94</f>
        <v>0.02079211378288645</v>
      </c>
      <c r="J95" s="50">
        <f>J94/E94</f>
        <v>0.02712411915161322</v>
      </c>
      <c r="K95" s="50">
        <f>K94/E94</f>
        <v>0.006545101703251226</v>
      </c>
      <c r="L95" s="50">
        <f>L94/E94</f>
        <v>0.893147409402736</v>
      </c>
      <c r="M95" s="1"/>
    </row>
    <row r="96" spans="1:13" ht="12.75">
      <c r="A96" s="9"/>
      <c r="B96" s="1"/>
      <c r="C96" s="1"/>
      <c r="D96" s="1"/>
      <c r="E96" s="1"/>
      <c r="F96" s="4"/>
      <c r="G96" s="1"/>
      <c r="H96" s="1"/>
      <c r="I96" s="1"/>
      <c r="J96" s="1"/>
      <c r="K96" s="1"/>
      <c r="L96" s="10"/>
      <c r="M96" s="1"/>
    </row>
    <row r="97" spans="1:12" ht="12.75">
      <c r="A97" s="9"/>
      <c r="B97" s="1"/>
      <c r="C97" s="1"/>
      <c r="D97" s="1"/>
      <c r="E97" s="1"/>
      <c r="F97" s="1"/>
      <c r="G97" s="1"/>
      <c r="H97" s="1"/>
      <c r="I97" s="1"/>
      <c r="J97" s="1"/>
      <c r="K97" s="1"/>
      <c r="L97" s="10"/>
    </row>
    <row r="98" spans="1:12" ht="15">
      <c r="A98" s="11" t="s">
        <v>38</v>
      </c>
      <c r="B98" s="1"/>
      <c r="C98" s="1"/>
      <c r="D98" s="1"/>
      <c r="E98" s="40">
        <v>200000</v>
      </c>
      <c r="F98" s="24"/>
      <c r="G98" s="66">
        <f>E98*G66</f>
        <v>22660</v>
      </c>
      <c r="H98" s="66">
        <f>E98*H66</f>
        <v>11800</v>
      </c>
      <c r="I98" s="66">
        <f>E98*I66</f>
        <v>13660</v>
      </c>
      <c r="J98" s="66">
        <f>E98*J66</f>
        <v>17820</v>
      </c>
      <c r="K98" s="66">
        <f>E98*K66</f>
        <v>4300</v>
      </c>
      <c r="L98" s="67">
        <f>E98*L66</f>
        <v>129800</v>
      </c>
    </row>
    <row r="99" spans="1:12" ht="13.5" thickBot="1">
      <c r="A99" s="9"/>
      <c r="B99" s="1"/>
      <c r="C99" s="1"/>
      <c r="D99" s="1"/>
      <c r="E99" s="1"/>
      <c r="F99" s="1"/>
      <c r="G99" s="1"/>
      <c r="H99" s="1"/>
      <c r="I99" s="1"/>
      <c r="J99" s="1"/>
      <c r="K99" s="1"/>
      <c r="L99" s="10"/>
    </row>
    <row r="100" spans="1:12" ht="13.5" thickBot="1">
      <c r="A100" s="11" t="s">
        <v>54</v>
      </c>
      <c r="B100" s="1"/>
      <c r="C100" s="1"/>
      <c r="D100" s="1"/>
      <c r="E100" s="65">
        <f>E94+E98</f>
        <v>2675894.3</v>
      </c>
      <c r="F100" s="1"/>
      <c r="G100" s="65">
        <f aca="true" t="shared" si="1" ref="G100:L100">G94+G98</f>
        <v>108056.476</v>
      </c>
      <c r="H100" s="65">
        <f t="shared" si="1"/>
        <v>56269.479999999996</v>
      </c>
      <c r="I100" s="65">
        <f t="shared" si="1"/>
        <v>65139.076</v>
      </c>
      <c r="J100" s="65">
        <f t="shared" si="1"/>
        <v>84976.452</v>
      </c>
      <c r="K100" s="65">
        <f t="shared" si="1"/>
        <v>20504.98</v>
      </c>
      <c r="L100" s="65">
        <f t="shared" si="1"/>
        <v>2341138.58</v>
      </c>
    </row>
    <row r="101" spans="1:12" ht="12.75">
      <c r="A101" s="11" t="s">
        <v>5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0"/>
    </row>
    <row r="102" spans="1:12" ht="12.75">
      <c r="A102" s="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0"/>
    </row>
    <row r="103" spans="1:12" ht="12.75">
      <c r="A103" s="11" t="s">
        <v>40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0"/>
    </row>
    <row r="104" spans="1:12" ht="13.5" thickBot="1">
      <c r="A104" s="1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8"/>
    </row>
    <row r="124" ht="13.5" thickBot="1"/>
    <row r="125" spans="1:12" ht="12.75">
      <c r="A125" s="2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8"/>
    </row>
    <row r="126" spans="1:14" ht="12.75">
      <c r="A126" s="16" t="s">
        <v>36</v>
      </c>
      <c r="B126" s="17"/>
      <c r="C126" s="17"/>
      <c r="D126" s="17"/>
      <c r="E126" s="13" t="s">
        <v>5</v>
      </c>
      <c r="F126" s="13"/>
      <c r="G126" s="13" t="s">
        <v>1</v>
      </c>
      <c r="H126" s="13" t="s">
        <v>0</v>
      </c>
      <c r="I126" s="13" t="s">
        <v>2</v>
      </c>
      <c r="J126" s="13" t="s">
        <v>3</v>
      </c>
      <c r="K126" s="13" t="s">
        <v>4</v>
      </c>
      <c r="L126" s="42" t="s">
        <v>6</v>
      </c>
      <c r="M126" s="6"/>
      <c r="N126" s="6"/>
    </row>
    <row r="127" spans="1:14" ht="12.75">
      <c r="A127" s="9"/>
      <c r="B127" s="1"/>
      <c r="C127" s="1"/>
      <c r="D127" s="1"/>
      <c r="E127" s="15"/>
      <c r="F127" s="22"/>
      <c r="G127" s="22"/>
      <c r="H127" s="22"/>
      <c r="I127" s="22"/>
      <c r="J127" s="22"/>
      <c r="K127" s="22"/>
      <c r="L127" s="29"/>
      <c r="M127" s="25"/>
      <c r="N127" s="2" t="s">
        <v>42</v>
      </c>
    </row>
    <row r="128" spans="1:14" ht="12.75">
      <c r="A128" s="9"/>
      <c r="B128" s="1"/>
      <c r="C128" s="1"/>
      <c r="D128" s="1"/>
      <c r="E128" s="15" t="s">
        <v>23</v>
      </c>
      <c r="F128" s="22"/>
      <c r="G128" s="22">
        <v>0.1133</v>
      </c>
      <c r="H128" s="22">
        <v>0.059</v>
      </c>
      <c r="I128" s="30">
        <v>0.0683</v>
      </c>
      <c r="J128" s="22">
        <v>0.0891</v>
      </c>
      <c r="K128" s="22">
        <v>0.0215</v>
      </c>
      <c r="L128" s="29">
        <v>0.649</v>
      </c>
      <c r="M128" s="25"/>
      <c r="N128" s="2" t="s">
        <v>43</v>
      </c>
    </row>
    <row r="129" spans="1:14" ht="12.75">
      <c r="A129" s="11" t="s">
        <v>8</v>
      </c>
      <c r="B129" s="21"/>
      <c r="C129" s="1"/>
      <c r="D129" s="1"/>
      <c r="E129" s="23">
        <f>SUM(E130:E137)</f>
        <v>1097546.3</v>
      </c>
      <c r="F129" s="23"/>
      <c r="G129" s="58">
        <f>N129*G128</f>
        <v>48384.9916</v>
      </c>
      <c r="H129" s="58">
        <f>N129*H128</f>
        <v>25196.068</v>
      </c>
      <c r="I129" s="58">
        <f>N129*I128</f>
        <v>29167.6516</v>
      </c>
      <c r="J129" s="58">
        <f>N129*J128</f>
        <v>38050.3332</v>
      </c>
      <c r="K129" s="58">
        <f>N129*K128</f>
        <v>9181.617999999999</v>
      </c>
      <c r="L129" s="59">
        <f>N129*L128+E129-N129</f>
        <v>947651.048</v>
      </c>
      <c r="M129" s="26"/>
      <c r="N129" s="61">
        <f>SUM(N130:N137)</f>
        <v>427052</v>
      </c>
    </row>
    <row r="130" spans="1:17" ht="12.75">
      <c r="A130" s="9"/>
      <c r="B130" s="1" t="s">
        <v>25</v>
      </c>
      <c r="C130" s="1"/>
      <c r="D130" s="1"/>
      <c r="E130" s="46">
        <v>38076.92</v>
      </c>
      <c r="F130" s="46"/>
      <c r="G130" s="46"/>
      <c r="H130" s="1"/>
      <c r="I130" s="1"/>
      <c r="J130" s="1"/>
      <c r="K130" s="1"/>
      <c r="L130" s="10"/>
      <c r="M130" s="4"/>
      <c r="N130" s="62">
        <v>34320</v>
      </c>
      <c r="O130" s="53" t="s">
        <v>44</v>
      </c>
      <c r="Q130" s="62">
        <f>2200*1.3*12</f>
        <v>34320</v>
      </c>
    </row>
    <row r="131" spans="1:17" ht="12.75">
      <c r="A131" s="9"/>
      <c r="B131" s="1" t="s">
        <v>26</v>
      </c>
      <c r="C131" s="1"/>
      <c r="D131" s="1"/>
      <c r="E131" s="46">
        <v>5940</v>
      </c>
      <c r="F131" s="46"/>
      <c r="G131" s="46"/>
      <c r="H131" s="1"/>
      <c r="I131" s="1"/>
      <c r="J131" s="1"/>
      <c r="K131" s="1"/>
      <c r="L131" s="10"/>
      <c r="M131" s="4"/>
      <c r="N131" s="62">
        <v>85800</v>
      </c>
      <c r="O131" t="s">
        <v>49</v>
      </c>
      <c r="Q131" s="62">
        <f>5500*1.3*12</f>
        <v>85800</v>
      </c>
    </row>
    <row r="132" spans="1:17" ht="12.75">
      <c r="A132" s="9"/>
      <c r="B132" s="1" t="s">
        <v>27</v>
      </c>
      <c r="C132" s="1"/>
      <c r="D132" s="1"/>
      <c r="E132" s="46">
        <v>2395.38</v>
      </c>
      <c r="F132" s="46"/>
      <c r="G132" s="46"/>
      <c r="H132" s="1"/>
      <c r="I132" s="1"/>
      <c r="J132" s="1"/>
      <c r="K132" s="1"/>
      <c r="L132" s="10"/>
      <c r="M132" s="4"/>
      <c r="N132" s="62">
        <v>54600</v>
      </c>
      <c r="O132" t="s">
        <v>50</v>
      </c>
      <c r="Q132" s="62">
        <f>3500*1.3*12</f>
        <v>54600</v>
      </c>
    </row>
    <row r="133" spans="1:17" ht="12.75">
      <c r="A133" s="9"/>
      <c r="B133" s="1" t="s">
        <v>28</v>
      </c>
      <c r="C133" s="1"/>
      <c r="D133" s="1"/>
      <c r="E133" s="46">
        <v>0</v>
      </c>
      <c r="F133" s="46"/>
      <c r="G133" s="46"/>
      <c r="H133" s="1"/>
      <c r="I133" s="1"/>
      <c r="J133" s="1"/>
      <c r="K133" s="1"/>
      <c r="L133" s="10"/>
      <c r="M133" s="4"/>
      <c r="N133" s="62">
        <v>62400</v>
      </c>
      <c r="O133" t="s">
        <v>51</v>
      </c>
      <c r="Q133" s="62">
        <f>4000*1.3*12</f>
        <v>62400</v>
      </c>
    </row>
    <row r="134" spans="1:17" ht="12.75">
      <c r="A134" s="9"/>
      <c r="B134" s="1" t="s">
        <v>12</v>
      </c>
      <c r="C134" s="1"/>
      <c r="D134" s="1"/>
      <c r="E134" s="46">
        <f>G11</f>
        <v>863000</v>
      </c>
      <c r="F134" s="46"/>
      <c r="G134" s="46"/>
      <c r="H134" s="1"/>
      <c r="I134" s="1"/>
      <c r="J134" s="1"/>
      <c r="K134" s="1"/>
      <c r="L134" s="10"/>
      <c r="M134" s="4"/>
      <c r="N134" s="62">
        <v>46800</v>
      </c>
      <c r="O134" s="53" t="s">
        <v>45</v>
      </c>
      <c r="Q134" s="62">
        <f>3000*1.3*12</f>
        <v>46800</v>
      </c>
    </row>
    <row r="135" spans="1:17" ht="12.75">
      <c r="A135" s="9"/>
      <c r="B135" s="1" t="s">
        <v>13</v>
      </c>
      <c r="C135" s="1"/>
      <c r="D135" s="1"/>
      <c r="E135" s="46">
        <f>G12</f>
        <v>134628</v>
      </c>
      <c r="F135" s="46"/>
      <c r="G135" s="46"/>
      <c r="H135" s="1"/>
      <c r="I135" s="1"/>
      <c r="J135" s="1"/>
      <c r="K135" s="1"/>
      <c r="L135" s="10"/>
      <c r="M135" s="4"/>
      <c r="N135" s="62">
        <v>62400</v>
      </c>
      <c r="O135" t="s">
        <v>52</v>
      </c>
      <c r="Q135" s="62">
        <f>4000*1.3*12</f>
        <v>62400</v>
      </c>
    </row>
    <row r="136" spans="1:17" ht="12.75">
      <c r="A136" s="11"/>
      <c r="B136" s="1" t="s">
        <v>14</v>
      </c>
      <c r="C136" s="1"/>
      <c r="D136" s="1"/>
      <c r="E136" s="46">
        <f>G13</f>
        <v>53506</v>
      </c>
      <c r="F136" s="46"/>
      <c r="G136" s="46"/>
      <c r="H136" s="1"/>
      <c r="I136" s="1"/>
      <c r="J136" s="1"/>
      <c r="K136" s="1"/>
      <c r="L136" s="10"/>
      <c r="M136" s="4"/>
      <c r="N136" s="62">
        <f>2200*1.3*12</f>
        <v>34320</v>
      </c>
      <c r="O136" t="s">
        <v>53</v>
      </c>
      <c r="Q136" s="62">
        <f>2200*1.3*12</f>
        <v>34320</v>
      </c>
    </row>
    <row r="137" spans="1:17" ht="12.75">
      <c r="A137" s="31"/>
      <c r="B137" s="1" t="s">
        <v>15</v>
      </c>
      <c r="C137" s="1"/>
      <c r="D137" s="1"/>
      <c r="E137" s="46">
        <v>0</v>
      </c>
      <c r="F137" s="46"/>
      <c r="G137" s="46"/>
      <c r="H137" s="1"/>
      <c r="I137" s="1"/>
      <c r="J137" s="1"/>
      <c r="K137" s="1"/>
      <c r="L137" s="10"/>
      <c r="M137" s="4"/>
      <c r="N137" s="19">
        <v>46412</v>
      </c>
      <c r="O137" t="s">
        <v>46</v>
      </c>
      <c r="Q137" s="19">
        <f>SUM(H130:H132)</f>
        <v>0</v>
      </c>
    </row>
    <row r="138" spans="1:13" ht="12.75">
      <c r="A138" s="31"/>
      <c r="B138" s="32"/>
      <c r="C138" s="1"/>
      <c r="D138" s="1"/>
      <c r="E138" s="1"/>
      <c r="F138" s="1"/>
      <c r="G138" s="1"/>
      <c r="H138" s="1"/>
      <c r="I138" s="1"/>
      <c r="J138" s="1"/>
      <c r="K138" s="1"/>
      <c r="L138" s="10"/>
      <c r="M138" s="4"/>
    </row>
    <row r="139" spans="1:15" ht="12.75">
      <c r="A139" s="11" t="s">
        <v>9</v>
      </c>
      <c r="B139" s="1"/>
      <c r="C139" s="1"/>
      <c r="D139" s="1"/>
      <c r="E139" s="23">
        <f>SUM(E140:E148)</f>
        <v>1075372</v>
      </c>
      <c r="F139" s="23"/>
      <c r="G139" s="58">
        <f>N139*G128</f>
        <v>30459.9119</v>
      </c>
      <c r="H139" s="58">
        <f>N139*H128</f>
        <v>15861.737</v>
      </c>
      <c r="I139" s="58">
        <f>N139*I128</f>
        <v>18361.9769</v>
      </c>
      <c r="J139" s="58">
        <f>N139*J128</f>
        <v>23953.9113</v>
      </c>
      <c r="K139" s="58">
        <f>N139*K128</f>
        <v>5780.1245</v>
      </c>
      <c r="L139" s="60">
        <f>N139*L128+E139-N139</f>
        <v>981008.1070000001</v>
      </c>
      <c r="M139" s="26"/>
      <c r="N139" s="54">
        <f>0.25*E139</f>
        <v>268843</v>
      </c>
      <c r="O139" s="53" t="s">
        <v>47</v>
      </c>
    </row>
    <row r="140" spans="1:13" ht="12.75">
      <c r="A140" s="9"/>
      <c r="B140" s="1" t="s">
        <v>29</v>
      </c>
      <c r="C140" s="1"/>
      <c r="D140" s="1"/>
      <c r="E140" s="47">
        <v>0</v>
      </c>
      <c r="F140" s="33"/>
      <c r="G140" s="47"/>
      <c r="H140" s="1"/>
      <c r="I140" s="1"/>
      <c r="J140" s="1"/>
      <c r="K140" s="1"/>
      <c r="L140" s="10"/>
      <c r="M140" s="4"/>
    </row>
    <row r="141" spans="1:13" ht="12.75">
      <c r="A141" s="9"/>
      <c r="B141" s="1" t="s">
        <v>30</v>
      </c>
      <c r="C141" s="1"/>
      <c r="D141" s="1"/>
      <c r="E141" s="47">
        <v>815872</v>
      </c>
      <c r="F141" s="46"/>
      <c r="G141" s="47"/>
      <c r="H141" s="1"/>
      <c r="I141" s="1"/>
      <c r="J141" s="1"/>
      <c r="K141" s="1"/>
      <c r="L141" s="10"/>
      <c r="M141" s="4"/>
    </row>
    <row r="142" spans="1:13" ht="12.75">
      <c r="A142" s="31"/>
      <c r="B142" s="1" t="s">
        <v>31</v>
      </c>
      <c r="C142" s="1"/>
      <c r="D142" s="1"/>
      <c r="E142" s="47">
        <v>39500</v>
      </c>
      <c r="F142" s="46"/>
      <c r="G142" s="47"/>
      <c r="H142" s="1"/>
      <c r="I142" s="1"/>
      <c r="J142" s="1"/>
      <c r="K142" s="1"/>
      <c r="L142" s="10"/>
      <c r="M142" s="4"/>
    </row>
    <row r="143" spans="1:13" ht="12.75">
      <c r="A143" s="9"/>
      <c r="B143" s="1" t="s">
        <v>16</v>
      </c>
      <c r="C143" s="1"/>
      <c r="D143" s="1"/>
      <c r="E143" s="47">
        <v>0</v>
      </c>
      <c r="F143" s="46"/>
      <c r="G143" s="47"/>
      <c r="H143" s="1"/>
      <c r="I143" s="1"/>
      <c r="J143" s="1"/>
      <c r="K143" s="1"/>
      <c r="L143" s="10"/>
      <c r="M143" s="4"/>
    </row>
    <row r="144" spans="1:13" ht="12.75">
      <c r="A144" s="9"/>
      <c r="B144" s="1" t="s">
        <v>17</v>
      </c>
      <c r="C144" s="1"/>
      <c r="D144" s="1"/>
      <c r="E144" s="47">
        <v>0</v>
      </c>
      <c r="F144" s="46"/>
      <c r="G144" s="47"/>
      <c r="H144" s="1"/>
      <c r="I144" s="1"/>
      <c r="J144" s="1"/>
      <c r="K144" s="1"/>
      <c r="L144" s="10"/>
      <c r="M144" s="4"/>
    </row>
    <row r="145" spans="1:14" ht="12.75">
      <c r="A145" s="9"/>
      <c r="B145" s="1" t="s">
        <v>18</v>
      </c>
      <c r="C145" s="1"/>
      <c r="D145" s="1"/>
      <c r="E145" s="47">
        <v>200000</v>
      </c>
      <c r="F145" s="46"/>
      <c r="G145" s="47"/>
      <c r="H145" s="1"/>
      <c r="I145" s="1"/>
      <c r="J145" s="1"/>
      <c r="K145" s="1"/>
      <c r="L145" s="10"/>
      <c r="M145" s="4"/>
      <c r="N145" t="s">
        <v>5</v>
      </c>
    </row>
    <row r="146" spans="1:13" ht="12.75">
      <c r="A146" s="9"/>
      <c r="B146" s="1" t="s">
        <v>19</v>
      </c>
      <c r="C146" s="1"/>
      <c r="D146" s="1"/>
      <c r="E146" s="47">
        <v>20000</v>
      </c>
      <c r="F146" s="34"/>
      <c r="G146" s="47"/>
      <c r="H146" s="1"/>
      <c r="I146" s="1"/>
      <c r="J146" s="1"/>
      <c r="K146" s="1"/>
      <c r="L146" s="10"/>
      <c r="M146" s="4"/>
    </row>
    <row r="147" spans="1:13" ht="12.75">
      <c r="A147" s="9"/>
      <c r="B147" s="1" t="s">
        <v>20</v>
      </c>
      <c r="C147" s="1"/>
      <c r="D147" s="1"/>
      <c r="E147" s="47">
        <v>0</v>
      </c>
      <c r="F147" s="46"/>
      <c r="G147" s="47"/>
      <c r="H147" s="1"/>
      <c r="I147" s="1"/>
      <c r="J147" s="1"/>
      <c r="K147" s="1"/>
      <c r="L147" s="10"/>
      <c r="M147" s="4"/>
    </row>
    <row r="148" spans="1:13" ht="12.75">
      <c r="A148" s="9"/>
      <c r="B148" s="1"/>
      <c r="C148" s="1"/>
      <c r="D148" s="1"/>
      <c r="E148" s="47"/>
      <c r="F148" s="46"/>
      <c r="G148" s="47"/>
      <c r="H148" s="1"/>
      <c r="I148" s="1"/>
      <c r="J148" s="1"/>
      <c r="K148" s="1"/>
      <c r="L148" s="10"/>
      <c r="M148" s="4"/>
    </row>
    <row r="149" spans="1:13" ht="12.75">
      <c r="A149" s="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0"/>
      <c r="M149" s="4"/>
    </row>
    <row r="150" spans="1:15" ht="12.75">
      <c r="A150" s="11" t="s">
        <v>10</v>
      </c>
      <c r="B150" s="1"/>
      <c r="C150" s="1"/>
      <c r="D150" s="1"/>
      <c r="E150" s="23">
        <f>SUM(E151:E154)</f>
        <v>324900</v>
      </c>
      <c r="F150" s="23"/>
      <c r="G150" s="58">
        <f>N150*G128</f>
        <v>9202.7925</v>
      </c>
      <c r="H150" s="58">
        <f>N150*H128</f>
        <v>4792.275</v>
      </c>
      <c r="I150" s="58">
        <f>N150*I128</f>
        <v>5547.6675</v>
      </c>
      <c r="J150" s="58">
        <f>N150*J128</f>
        <v>7237.1475</v>
      </c>
      <c r="K150" s="58">
        <f>N150*K128</f>
        <v>1746.3374999999999</v>
      </c>
      <c r="L150" s="60">
        <f>L128*N150+(E150-N150)</f>
        <v>296390.025</v>
      </c>
      <c r="M150" s="26"/>
      <c r="N150" s="54">
        <f>0.25*E150</f>
        <v>81225</v>
      </c>
      <c r="O150" s="53" t="s">
        <v>48</v>
      </c>
    </row>
    <row r="151" spans="1:13" ht="12.75">
      <c r="A151" s="9"/>
      <c r="B151" s="1" t="s">
        <v>33</v>
      </c>
      <c r="C151" s="1"/>
      <c r="D151" s="1"/>
      <c r="E151" s="47">
        <v>194000</v>
      </c>
      <c r="F151" s="46"/>
      <c r="G151" s="47"/>
      <c r="H151" s="1"/>
      <c r="I151" s="1"/>
      <c r="J151" s="1"/>
      <c r="K151" s="1"/>
      <c r="L151" s="10"/>
      <c r="M151" s="4"/>
    </row>
    <row r="152" spans="1:13" ht="12.75">
      <c r="A152" s="9"/>
      <c r="B152" s="1" t="s">
        <v>34</v>
      </c>
      <c r="C152" s="1"/>
      <c r="D152" s="1"/>
      <c r="E152" s="47">
        <v>104400</v>
      </c>
      <c r="F152" s="46"/>
      <c r="G152" s="47"/>
      <c r="H152" s="1"/>
      <c r="I152" s="1"/>
      <c r="J152" s="1"/>
      <c r="K152" s="1"/>
      <c r="L152" s="10"/>
      <c r="M152" s="4"/>
    </row>
    <row r="153" spans="1:13" ht="12.75">
      <c r="A153" s="9"/>
      <c r="B153" s="1" t="s">
        <v>21</v>
      </c>
      <c r="C153" s="1"/>
      <c r="D153" s="1"/>
      <c r="E153" s="47">
        <v>20000</v>
      </c>
      <c r="F153" s="46"/>
      <c r="G153" s="47"/>
      <c r="H153" s="1"/>
      <c r="I153" s="1"/>
      <c r="J153" s="1"/>
      <c r="K153" s="1"/>
      <c r="L153" s="10"/>
      <c r="M153" s="4"/>
    </row>
    <row r="154" spans="1:13" ht="12.75">
      <c r="A154" s="9"/>
      <c r="B154" s="1" t="s">
        <v>22</v>
      </c>
      <c r="C154" s="1"/>
      <c r="D154" s="1"/>
      <c r="E154" s="47">
        <v>6500</v>
      </c>
      <c r="F154" s="51"/>
      <c r="G154" s="47"/>
      <c r="H154" s="1"/>
      <c r="I154" s="1"/>
      <c r="J154" s="1"/>
      <c r="K154" s="1"/>
      <c r="L154" s="10"/>
      <c r="M154" s="4"/>
    </row>
    <row r="155" spans="1:13" ht="13.5" thickBot="1">
      <c r="A155" s="11" t="s">
        <v>5</v>
      </c>
      <c r="B155" s="1"/>
      <c r="C155" s="1"/>
      <c r="D155" s="1"/>
      <c r="E155" s="1"/>
      <c r="F155" s="4"/>
      <c r="G155" s="1"/>
      <c r="H155" s="1"/>
      <c r="I155" s="1"/>
      <c r="J155" s="1"/>
      <c r="K155" s="1"/>
      <c r="L155" s="10"/>
      <c r="M155" s="4"/>
    </row>
    <row r="156" spans="1:14" ht="13.5" thickBot="1">
      <c r="A156" s="11" t="s">
        <v>11</v>
      </c>
      <c r="B156" s="1"/>
      <c r="C156" s="1"/>
      <c r="D156" s="1"/>
      <c r="E156" s="64">
        <f>E129+E139+E150</f>
        <v>2497818.3</v>
      </c>
      <c r="F156" s="27"/>
      <c r="G156" s="64">
        <f aca="true" t="shared" si="2" ref="G156:L156">G129+G139+G150</f>
        <v>88047.696</v>
      </c>
      <c r="H156" s="64">
        <f t="shared" si="2"/>
        <v>45850.08</v>
      </c>
      <c r="I156" s="64">
        <f t="shared" si="2"/>
        <v>53077.296</v>
      </c>
      <c r="J156" s="64">
        <f t="shared" si="2"/>
        <v>69241.392</v>
      </c>
      <c r="K156" s="64">
        <f t="shared" si="2"/>
        <v>16708.079999999998</v>
      </c>
      <c r="L156" s="64">
        <f t="shared" si="2"/>
        <v>2225049.18</v>
      </c>
      <c r="M156" s="27"/>
      <c r="N156" s="55">
        <f>N129+N139+N150</f>
        <v>777120</v>
      </c>
    </row>
    <row r="157" spans="1:14" ht="13.5" thickBot="1">
      <c r="A157" s="9"/>
      <c r="B157" s="1"/>
      <c r="C157" s="35" t="s">
        <v>7</v>
      </c>
      <c r="D157" s="1"/>
      <c r="E157" s="1"/>
      <c r="F157" s="52"/>
      <c r="G157" s="50">
        <f>G156/E156</f>
        <v>0.03524984023057242</v>
      </c>
      <c r="H157" s="50">
        <f>H156/E156</f>
        <v>0.01835605095855051</v>
      </c>
      <c r="I157" s="50">
        <f>I156/E156</f>
        <v>0.021249462380830506</v>
      </c>
      <c r="J157" s="50">
        <f>J156/E156</f>
        <v>0.027720748142488993</v>
      </c>
      <c r="K157" s="50">
        <f>K156/E156</f>
        <v>0.006689069417098913</v>
      </c>
      <c r="L157" s="50">
        <f>L156/E156</f>
        <v>0.8907970527720133</v>
      </c>
      <c r="M157" s="52"/>
      <c r="N157" s="52"/>
    </row>
    <row r="158" spans="1:14" ht="12.75">
      <c r="A158" s="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0"/>
      <c r="M158" s="4"/>
      <c r="N158" s="4"/>
    </row>
    <row r="159" spans="1:14" ht="12.75">
      <c r="A159" s="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0"/>
      <c r="M159" s="4"/>
      <c r="N159" s="4"/>
    </row>
    <row r="160" spans="1:12" ht="15">
      <c r="A160" s="11" t="s">
        <v>38</v>
      </c>
      <c r="B160" s="1"/>
      <c r="C160" s="1"/>
      <c r="D160" s="1"/>
      <c r="E160" s="40">
        <v>200000</v>
      </c>
      <c r="F160" s="24"/>
      <c r="G160" s="66">
        <f>E160*G128</f>
        <v>22660</v>
      </c>
      <c r="H160" s="66">
        <f>E160*H128</f>
        <v>11800</v>
      </c>
      <c r="I160" s="66">
        <f>E160*I128</f>
        <v>13660</v>
      </c>
      <c r="J160" s="66">
        <f>E160*J128</f>
        <v>17820</v>
      </c>
      <c r="K160" s="66">
        <f>E160*K128</f>
        <v>4300</v>
      </c>
      <c r="L160" s="67">
        <f>E160*L128</f>
        <v>129800</v>
      </c>
    </row>
    <row r="161" spans="1:12" ht="13.5" thickBot="1">
      <c r="A161" s="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0"/>
    </row>
    <row r="162" spans="1:12" ht="13.5" thickBot="1">
      <c r="A162" s="11" t="s">
        <v>54</v>
      </c>
      <c r="B162" s="1"/>
      <c r="C162" s="1"/>
      <c r="D162" s="1"/>
      <c r="E162" s="65">
        <f>E156+E160</f>
        <v>2697818.3</v>
      </c>
      <c r="F162" s="1"/>
      <c r="G162" s="65">
        <f aca="true" t="shared" si="3" ref="G162:L162">G156+G160</f>
        <v>110707.696</v>
      </c>
      <c r="H162" s="65">
        <f t="shared" si="3"/>
        <v>57650.08</v>
      </c>
      <c r="I162" s="65">
        <f t="shared" si="3"/>
        <v>66737.296</v>
      </c>
      <c r="J162" s="65">
        <f t="shared" si="3"/>
        <v>87061.392</v>
      </c>
      <c r="K162" s="65">
        <f t="shared" si="3"/>
        <v>21008.079999999998</v>
      </c>
      <c r="L162" s="65">
        <f t="shared" si="3"/>
        <v>2354849.18</v>
      </c>
    </row>
    <row r="163" spans="1:12" ht="12.75">
      <c r="A163" s="11" t="s">
        <v>5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0"/>
    </row>
    <row r="164" spans="1:12" ht="12.75">
      <c r="A164" s="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0"/>
    </row>
    <row r="165" spans="1:12" ht="12.75">
      <c r="A165" s="11" t="s">
        <v>40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0"/>
    </row>
    <row r="166" spans="1:12" ht="13.5" thickBot="1">
      <c r="A166" s="14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8"/>
    </row>
    <row r="168" ht="12.75">
      <c r="A168" s="2" t="s">
        <v>5</v>
      </c>
    </row>
  </sheetData>
  <sheetProtection/>
  <printOptions/>
  <pageMargins left="0.75" right="0.75" top="1" bottom="1" header="0.4921259845" footer="0.4921259845"/>
  <pageSetup fitToHeight="5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tahokant</dc:creator>
  <cp:keywords/>
  <dc:description/>
  <cp:lastModifiedBy>amakinen</cp:lastModifiedBy>
  <cp:lastPrinted>2011-10-03T12:07:26Z</cp:lastPrinted>
  <dcterms:created xsi:type="dcterms:W3CDTF">2011-03-03T07:19:05Z</dcterms:created>
  <dcterms:modified xsi:type="dcterms:W3CDTF">2011-10-03T12:07:50Z</dcterms:modified>
  <cp:category/>
  <cp:version/>
  <cp:contentType/>
  <cp:contentStatus/>
</cp:coreProperties>
</file>