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\\adturku.fi\jaot\Opetuspk Hallinto\Johto\Pää-siht\KASOPELK 2017\Kasopelk 26.4.2017\"/>
    </mc:Choice>
  </mc:AlternateContent>
  <bookViews>
    <workbookView xWindow="-7176" yWindow="3888" windowWidth="21840" windowHeight="5736" tabRatio="756"/>
  </bookViews>
  <sheets>
    <sheet name="VAPELK" sheetId="62" r:id="rId1"/>
    <sheet name="VAL YHT" sheetId="61" r:id="rId2"/>
    <sheet name="VAKAOP" sheetId="60" r:id="rId3"/>
    <sheet name="VAVARKPA" sheetId="59" r:id="rId4"/>
    <sheet name="VAPERUSO" sheetId="65" r:id="rId5"/>
    <sheet name="VARUKAOP " sheetId="66" r:id="rId6"/>
    <sheet name="LALUKIOT" sheetId="67" r:id="rId7"/>
    <sheet name="LAMMATIT " sheetId="68" r:id="rId8"/>
    <sheet name="LAIKUIS" sheetId="58" r:id="rId9"/>
    <sheet name="INVESTOINTIOSA " sheetId="63" r:id="rId10"/>
  </sheets>
  <definedNames>
    <definedName name="EV__EVCOM_OPTIONS__" hidden="1">8</definedName>
    <definedName name="EV__EXPOPTIONS__" hidden="1">1</definedName>
    <definedName name="EV__LASTREFTIME__" hidden="1">"(GMT+02:00)15.4.2014 9:34:19"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134217780</definedName>
    <definedName name="EV__WBVERSION__" hidden="1">0</definedName>
    <definedName name="MEWarning" hidden="1">1</definedName>
    <definedName name="_xlnm.Print_Area" localSheetId="9">'INVESTOINTIOSA '!$A$1:$I$31</definedName>
  </definedNames>
  <calcPr calcId="152511"/>
</workbook>
</file>

<file path=xl/calcChain.xml><?xml version="1.0" encoding="utf-8"?>
<calcChain xmlns="http://schemas.openxmlformats.org/spreadsheetml/2006/main">
  <c r="G40" i="58" l="1"/>
  <c r="G41" i="58"/>
  <c r="G40" i="68"/>
  <c r="G41" i="68"/>
  <c r="C66" i="62" l="1"/>
  <c r="C42" i="62"/>
  <c r="C39" i="62"/>
  <c r="C40" i="62"/>
  <c r="C41" i="62"/>
  <c r="C38" i="58"/>
  <c r="C38" i="68"/>
  <c r="C38" i="67"/>
  <c r="C38" i="66"/>
  <c r="C38" i="65"/>
  <c r="C38" i="61"/>
  <c r="C38" i="59"/>
  <c r="C38" i="60"/>
  <c r="D75" i="62"/>
  <c r="E75" i="62"/>
  <c r="F75" i="58"/>
  <c r="F75" i="68"/>
  <c r="F75" i="60"/>
  <c r="F75" i="61"/>
  <c r="F75" i="62" s="1"/>
  <c r="F74" i="62" s="1"/>
  <c r="F75" i="65"/>
  <c r="F75" i="66"/>
  <c r="F75" i="59"/>
  <c r="F75" i="67"/>
  <c r="G75" i="62"/>
  <c r="H75" i="58"/>
  <c r="H75" i="68"/>
  <c r="H75" i="60"/>
  <c r="H75" i="61"/>
  <c r="H75" i="62" s="1"/>
  <c r="H75" i="65"/>
  <c r="H75" i="66"/>
  <c r="H75" i="59"/>
  <c r="H75" i="67"/>
  <c r="D76" i="62"/>
  <c r="D74" i="62" s="1"/>
  <c r="E76" i="62"/>
  <c r="F76" i="58"/>
  <c r="F76" i="67"/>
  <c r="F76" i="68"/>
  <c r="F74" i="68" s="1"/>
  <c r="F76" i="60"/>
  <c r="F76" i="62" s="1"/>
  <c r="F76" i="61"/>
  <c r="F76" i="65"/>
  <c r="F76" i="66"/>
  <c r="F76" i="59"/>
  <c r="F74" i="59" s="1"/>
  <c r="G76" i="62"/>
  <c r="H76" i="58"/>
  <c r="H76" i="67"/>
  <c r="H76" i="68"/>
  <c r="H76" i="60"/>
  <c r="H76" i="61"/>
  <c r="H76" i="65"/>
  <c r="H76" i="62" s="1"/>
  <c r="H76" i="66"/>
  <c r="H76" i="59"/>
  <c r="D77" i="62"/>
  <c r="E77" i="62"/>
  <c r="F77" i="58"/>
  <c r="F77" i="67"/>
  <c r="F74" i="67" s="1"/>
  <c r="F77" i="68"/>
  <c r="F77" i="60"/>
  <c r="F77" i="62" s="1"/>
  <c r="F77" i="61"/>
  <c r="F77" i="65"/>
  <c r="F77" i="66"/>
  <c r="F77" i="59"/>
  <c r="G77" i="62"/>
  <c r="G74" i="62" s="1"/>
  <c r="H74" i="62" s="1"/>
  <c r="H77" i="58"/>
  <c r="H77" i="67"/>
  <c r="H77" i="68"/>
  <c r="H77" i="60"/>
  <c r="H77" i="61"/>
  <c r="H77" i="62" s="1"/>
  <c r="H77" i="65"/>
  <c r="H77" i="66"/>
  <c r="H77" i="59"/>
  <c r="C77" i="62"/>
  <c r="C76" i="62"/>
  <c r="C75" i="62"/>
  <c r="D71" i="62"/>
  <c r="D70" i="62" s="1"/>
  <c r="E71" i="62"/>
  <c r="F71" i="58"/>
  <c r="F71" i="68"/>
  <c r="F70" i="68" s="1"/>
  <c r="F71" i="60"/>
  <c r="F70" i="60" s="1"/>
  <c r="F71" i="61"/>
  <c r="F71" i="62" s="1"/>
  <c r="F70" i="62" s="1"/>
  <c r="F71" i="65"/>
  <c r="F71" i="66"/>
  <c r="F71" i="59"/>
  <c r="F71" i="67"/>
  <c r="G71" i="62"/>
  <c r="G70" i="62" s="1"/>
  <c r="H70" i="62" s="1"/>
  <c r="H71" i="58"/>
  <c r="H71" i="68"/>
  <c r="H71" i="60"/>
  <c r="H71" i="61"/>
  <c r="H71" i="65"/>
  <c r="H71" i="66"/>
  <c r="H71" i="59"/>
  <c r="H71" i="67"/>
  <c r="H71" i="62"/>
  <c r="D72" i="62"/>
  <c r="E72" i="62"/>
  <c r="F72" i="58"/>
  <c r="F72" i="68"/>
  <c r="F72" i="60"/>
  <c r="F72" i="61"/>
  <c r="F72" i="65"/>
  <c r="F72" i="66"/>
  <c r="F72" i="62" s="1"/>
  <c r="F72" i="59"/>
  <c r="F72" i="67"/>
  <c r="G72" i="62"/>
  <c r="H72" i="58"/>
  <c r="H72" i="68"/>
  <c r="H72" i="60"/>
  <c r="H72" i="61"/>
  <c r="H72" i="62" s="1"/>
  <c r="H72" i="65"/>
  <c r="H72" i="66"/>
  <c r="H72" i="59"/>
  <c r="H72" i="67"/>
  <c r="C72" i="62"/>
  <c r="C71" i="62"/>
  <c r="C70" i="62" s="1"/>
  <c r="D66" i="62"/>
  <c r="D65" i="62" s="1"/>
  <c r="E66" i="62"/>
  <c r="F66" i="58"/>
  <c r="F66" i="68"/>
  <c r="F66" i="60"/>
  <c r="F65" i="60" s="1"/>
  <c r="F66" i="61"/>
  <c r="F66" i="62" s="1"/>
  <c r="F65" i="62" s="1"/>
  <c r="F66" i="65"/>
  <c r="F66" i="66"/>
  <c r="F65" i="66" s="1"/>
  <c r="F66" i="59"/>
  <c r="F65" i="59" s="1"/>
  <c r="F66" i="67"/>
  <c r="G66" i="62"/>
  <c r="H66" i="58"/>
  <c r="H66" i="68"/>
  <c r="H66" i="60"/>
  <c r="H66" i="61"/>
  <c r="H66" i="65"/>
  <c r="H66" i="66"/>
  <c r="H66" i="59"/>
  <c r="H66" i="67"/>
  <c r="D67" i="62"/>
  <c r="E67" i="62"/>
  <c r="F67" i="58"/>
  <c r="F67" i="68"/>
  <c r="F67" i="60"/>
  <c r="F67" i="61"/>
  <c r="F67" i="62" s="1"/>
  <c r="F67" i="65"/>
  <c r="F67" i="66"/>
  <c r="F67" i="59"/>
  <c r="F67" i="67"/>
  <c r="G67" i="62"/>
  <c r="H67" i="58"/>
  <c r="H67" i="68"/>
  <c r="H67" i="60"/>
  <c r="H67" i="61"/>
  <c r="H67" i="65"/>
  <c r="H67" i="66"/>
  <c r="H67" i="59"/>
  <c r="H67" i="67"/>
  <c r="H67" i="62"/>
  <c r="D68" i="62"/>
  <c r="E68" i="62"/>
  <c r="F68" i="58"/>
  <c r="F68" i="68"/>
  <c r="F68" i="60"/>
  <c r="F68" i="61"/>
  <c r="F68" i="65"/>
  <c r="F65" i="65" s="1"/>
  <c r="F68" i="66"/>
  <c r="F68" i="62" s="1"/>
  <c r="F68" i="59"/>
  <c r="F68" i="67"/>
  <c r="G68" i="62"/>
  <c r="H68" i="58"/>
  <c r="H68" i="68"/>
  <c r="H68" i="60"/>
  <c r="H68" i="61"/>
  <c r="H68" i="62" s="1"/>
  <c r="H68" i="65"/>
  <c r="H68" i="66"/>
  <c r="H68" i="59"/>
  <c r="H68" i="67"/>
  <c r="C68" i="62"/>
  <c r="C67" i="62"/>
  <c r="C65" i="62" s="1"/>
  <c r="D58" i="62"/>
  <c r="E58" i="62"/>
  <c r="G58" i="62"/>
  <c r="D59" i="62"/>
  <c r="E59" i="62"/>
  <c r="E57" i="62" s="1"/>
  <c r="G59" i="62"/>
  <c r="C59" i="62"/>
  <c r="C58" i="62"/>
  <c r="D53" i="62"/>
  <c r="E53" i="62"/>
  <c r="G53" i="62"/>
  <c r="D54" i="62"/>
  <c r="E54" i="62"/>
  <c r="G54" i="62"/>
  <c r="D55" i="62"/>
  <c r="E55" i="62"/>
  <c r="G55" i="62"/>
  <c r="C55" i="62"/>
  <c r="C54" i="62"/>
  <c r="C53" i="62"/>
  <c r="C52" i="62" s="1"/>
  <c r="D49" i="62"/>
  <c r="D48" i="62" s="1"/>
  <c r="E49" i="62"/>
  <c r="G49" i="62"/>
  <c r="D50" i="62"/>
  <c r="E50" i="62"/>
  <c r="G50" i="62"/>
  <c r="C50" i="62"/>
  <c r="C49" i="62"/>
  <c r="D45" i="62"/>
  <c r="E45" i="62"/>
  <c r="G45" i="62"/>
  <c r="D46" i="62"/>
  <c r="E46" i="62"/>
  <c r="E44" i="62" s="1"/>
  <c r="G46" i="62"/>
  <c r="C46" i="62"/>
  <c r="C45" i="62"/>
  <c r="D39" i="62"/>
  <c r="E39" i="62"/>
  <c r="G39" i="62"/>
  <c r="D40" i="62"/>
  <c r="E40" i="62"/>
  <c r="G40" i="62"/>
  <c r="D41" i="62"/>
  <c r="E41" i="62"/>
  <c r="G41" i="62"/>
  <c r="D42" i="62"/>
  <c r="E42" i="62"/>
  <c r="G42" i="62"/>
  <c r="D34" i="62"/>
  <c r="D33" i="62" s="1"/>
  <c r="E34" i="62"/>
  <c r="F34" i="68"/>
  <c r="F34" i="60"/>
  <c r="F34" i="61"/>
  <c r="F34" i="62" s="1"/>
  <c r="F33" i="62" s="1"/>
  <c r="F34" i="65"/>
  <c r="F34" i="66"/>
  <c r="F34" i="59"/>
  <c r="F34" i="58"/>
  <c r="F34" i="67"/>
  <c r="G34" i="62"/>
  <c r="G33" i="62" s="1"/>
  <c r="H33" i="62" s="1"/>
  <c r="H34" i="68"/>
  <c r="H34" i="60"/>
  <c r="H34" i="61"/>
  <c r="H34" i="65"/>
  <c r="H34" i="66"/>
  <c r="H34" i="59"/>
  <c r="H34" i="58"/>
  <c r="H34" i="67"/>
  <c r="H34" i="62"/>
  <c r="C34" i="62"/>
  <c r="D29" i="62"/>
  <c r="D28" i="62" s="1"/>
  <c r="E29" i="62"/>
  <c r="F29" i="68"/>
  <c r="H29" i="68" s="1"/>
  <c r="F29" i="60"/>
  <c r="F29" i="61"/>
  <c r="F28" i="61" s="1"/>
  <c r="F29" i="65"/>
  <c r="F29" i="66"/>
  <c r="H29" i="66" s="1"/>
  <c r="F29" i="59"/>
  <c r="F29" i="58"/>
  <c r="F28" i="58" s="1"/>
  <c r="F29" i="67"/>
  <c r="H29" i="67" s="1"/>
  <c r="G29" i="62"/>
  <c r="G28" i="62" s="1"/>
  <c r="C29" i="62"/>
  <c r="C28" i="62" s="1"/>
  <c r="D26" i="62"/>
  <c r="D25" i="62" s="1"/>
  <c r="E26" i="62"/>
  <c r="E25" i="62" s="1"/>
  <c r="G26" i="62"/>
  <c r="G25" i="62" s="1"/>
  <c r="C26" i="62"/>
  <c r="C25" i="62" s="1"/>
  <c r="D23" i="62"/>
  <c r="D22" i="62" s="1"/>
  <c r="E23" i="62"/>
  <c r="E22" i="62" s="1"/>
  <c r="G23" i="62"/>
  <c r="G22" i="62" s="1"/>
  <c r="C23" i="62"/>
  <c r="C22" i="62" s="1"/>
  <c r="D15" i="62"/>
  <c r="E15" i="62"/>
  <c r="F15" i="68"/>
  <c r="F15" i="60"/>
  <c r="F15" i="61"/>
  <c r="F15" i="62" s="1"/>
  <c r="F15" i="65"/>
  <c r="H15" i="65" s="1"/>
  <c r="F15" i="66"/>
  <c r="F15" i="59"/>
  <c r="F15" i="58"/>
  <c r="H15" i="58" s="1"/>
  <c r="F15" i="67"/>
  <c r="H15" i="67" s="1"/>
  <c r="G15" i="62"/>
  <c r="H15" i="68"/>
  <c r="H15" i="60"/>
  <c r="H15" i="66"/>
  <c r="H15" i="59"/>
  <c r="D16" i="62"/>
  <c r="E16" i="62"/>
  <c r="F16" i="68"/>
  <c r="F16" i="60"/>
  <c r="H16" i="60" s="1"/>
  <c r="F16" i="61"/>
  <c r="F16" i="62" s="1"/>
  <c r="F16" i="65"/>
  <c r="F16" i="66"/>
  <c r="F16" i="59"/>
  <c r="H16" i="59" s="1"/>
  <c r="F16" i="58"/>
  <c r="H16" i="58" s="1"/>
  <c r="F16" i="67"/>
  <c r="G16" i="62"/>
  <c r="H16" i="68"/>
  <c r="H16" i="65"/>
  <c r="H16" i="66"/>
  <c r="H16" i="67"/>
  <c r="D17" i="62"/>
  <c r="E17" i="62"/>
  <c r="G17" i="62"/>
  <c r="D18" i="62"/>
  <c r="E18" i="62"/>
  <c r="G18" i="62"/>
  <c r="D19" i="62"/>
  <c r="E19" i="62"/>
  <c r="F19" i="68"/>
  <c r="F19" i="60"/>
  <c r="F19" i="61"/>
  <c r="F19" i="62" s="1"/>
  <c r="F19" i="65"/>
  <c r="H19" i="65" s="1"/>
  <c r="F19" i="66"/>
  <c r="F19" i="59"/>
  <c r="F19" i="58"/>
  <c r="H19" i="58" s="1"/>
  <c r="F19" i="67"/>
  <c r="H19" i="67" s="1"/>
  <c r="G19" i="62"/>
  <c r="H19" i="68"/>
  <c r="H19" i="60"/>
  <c r="H19" i="66"/>
  <c r="H19" i="59"/>
  <c r="D20" i="62"/>
  <c r="E20" i="62"/>
  <c r="G20" i="62"/>
  <c r="D9" i="62"/>
  <c r="E9" i="62"/>
  <c r="E8" i="62" s="1"/>
  <c r="G9" i="62"/>
  <c r="D10" i="62"/>
  <c r="E10" i="62"/>
  <c r="G10" i="62"/>
  <c r="D11" i="62"/>
  <c r="E11" i="62"/>
  <c r="G11" i="62"/>
  <c r="D12" i="62"/>
  <c r="E12" i="62"/>
  <c r="G12" i="62"/>
  <c r="C16" i="62"/>
  <c r="C17" i="62"/>
  <c r="C18" i="62"/>
  <c r="C19" i="62"/>
  <c r="C20" i="62"/>
  <c r="C15" i="62"/>
  <c r="C10" i="62"/>
  <c r="C11" i="62"/>
  <c r="C12" i="62"/>
  <c r="C9" i="62"/>
  <c r="D10" i="63"/>
  <c r="D8" i="63" s="1"/>
  <c r="C74" i="58"/>
  <c r="C70" i="58"/>
  <c r="C65" i="58"/>
  <c r="C57" i="58"/>
  <c r="C52" i="58"/>
  <c r="C48" i="58"/>
  <c r="C44" i="58"/>
  <c r="C33" i="58"/>
  <c r="C28" i="58"/>
  <c r="C25" i="58"/>
  <c r="C22" i="58"/>
  <c r="C14" i="58"/>
  <c r="C8" i="58"/>
  <c r="C74" i="68"/>
  <c r="C70" i="68"/>
  <c r="C65" i="68"/>
  <c r="C57" i="68"/>
  <c r="C52" i="68"/>
  <c r="C48" i="68"/>
  <c r="C44" i="68"/>
  <c r="C33" i="68"/>
  <c r="C28" i="68"/>
  <c r="C25" i="68"/>
  <c r="C22" i="68"/>
  <c r="C14" i="68"/>
  <c r="C8" i="68"/>
  <c r="C74" i="67"/>
  <c r="C70" i="67"/>
  <c r="C65" i="67"/>
  <c r="C57" i="67"/>
  <c r="C52" i="67"/>
  <c r="C48" i="67"/>
  <c r="C44" i="67"/>
  <c r="C33" i="67"/>
  <c r="C28" i="67"/>
  <c r="C25" i="67"/>
  <c r="C22" i="67"/>
  <c r="C14" i="67"/>
  <c r="C8" i="67"/>
  <c r="C74" i="66"/>
  <c r="C70" i="66"/>
  <c r="C65" i="66"/>
  <c r="C57" i="66"/>
  <c r="C52" i="66"/>
  <c r="C48" i="66"/>
  <c r="C44" i="66"/>
  <c r="C33" i="66"/>
  <c r="C28" i="66"/>
  <c r="C25" i="66"/>
  <c r="C22" i="66"/>
  <c r="C14" i="66"/>
  <c r="C8" i="66"/>
  <c r="C74" i="65"/>
  <c r="C70" i="65"/>
  <c r="C65" i="65"/>
  <c r="C57" i="65"/>
  <c r="C52" i="65"/>
  <c r="C48" i="65"/>
  <c r="C44" i="65"/>
  <c r="C33" i="65"/>
  <c r="C28" i="65"/>
  <c r="C25" i="65"/>
  <c r="C22" i="65"/>
  <c r="C14" i="65"/>
  <c r="C8" i="65"/>
  <c r="C74" i="59"/>
  <c r="C70" i="59"/>
  <c r="C65" i="59"/>
  <c r="C57" i="59"/>
  <c r="C52" i="59"/>
  <c r="C48" i="59"/>
  <c r="C44" i="59"/>
  <c r="C33" i="59"/>
  <c r="C28" i="59"/>
  <c r="C25" i="59"/>
  <c r="C22" i="59"/>
  <c r="C14" i="59"/>
  <c r="C8" i="59"/>
  <c r="C74" i="60"/>
  <c r="C70" i="60"/>
  <c r="C65" i="60"/>
  <c r="C57" i="60"/>
  <c r="C52" i="60"/>
  <c r="C48" i="60"/>
  <c r="C44" i="60"/>
  <c r="C33" i="60"/>
  <c r="C28" i="60"/>
  <c r="C25" i="60"/>
  <c r="C22" i="60"/>
  <c r="C14" i="60"/>
  <c r="C8" i="60"/>
  <c r="H47" i="66"/>
  <c r="G74" i="68"/>
  <c r="H74" i="68"/>
  <c r="E74" i="68"/>
  <c r="D74" i="68"/>
  <c r="G70" i="68"/>
  <c r="H70" i="68" s="1"/>
  <c r="E70" i="68"/>
  <c r="D70" i="68"/>
  <c r="F65" i="68"/>
  <c r="G65" i="68"/>
  <c r="H65" i="68" s="1"/>
  <c r="E65" i="68"/>
  <c r="D65" i="68"/>
  <c r="F59" i="68"/>
  <c r="H59" i="68" s="1"/>
  <c r="F58" i="68"/>
  <c r="G57" i="68"/>
  <c r="E57" i="68"/>
  <c r="D57" i="68"/>
  <c r="F55" i="68"/>
  <c r="H55" i="68"/>
  <c r="F54" i="68"/>
  <c r="H54" i="68" s="1"/>
  <c r="F53" i="68"/>
  <c r="H53" i="68" s="1"/>
  <c r="G52" i="68"/>
  <c r="E52" i="68"/>
  <c r="D52" i="68"/>
  <c r="F50" i="68"/>
  <c r="H50" i="68"/>
  <c r="F49" i="68"/>
  <c r="F48" i="68" s="1"/>
  <c r="G48" i="68"/>
  <c r="E48" i="68"/>
  <c r="D48" i="68"/>
  <c r="F46" i="68"/>
  <c r="H46" i="68" s="1"/>
  <c r="F45" i="68"/>
  <c r="H45" i="68" s="1"/>
  <c r="G44" i="68"/>
  <c r="E44" i="68"/>
  <c r="D44" i="68"/>
  <c r="F42" i="68"/>
  <c r="H42" i="68" s="1"/>
  <c r="F41" i="68"/>
  <c r="H41" i="68" s="1"/>
  <c r="F40" i="68"/>
  <c r="H40" i="68" s="1"/>
  <c r="F39" i="68"/>
  <c r="H39" i="68" s="1"/>
  <c r="G38" i="68"/>
  <c r="E38" i="68"/>
  <c r="D38" i="68"/>
  <c r="G33" i="68"/>
  <c r="H33" i="68" s="1"/>
  <c r="F33" i="68"/>
  <c r="E33" i="68"/>
  <c r="D33" i="68"/>
  <c r="G28" i="68"/>
  <c r="E28" i="68"/>
  <c r="E25" i="68"/>
  <c r="E22" i="68"/>
  <c r="E14" i="68"/>
  <c r="E8" i="68"/>
  <c r="E31" i="68"/>
  <c r="D28" i="68"/>
  <c r="F26" i="68"/>
  <c r="H26" i="68" s="1"/>
  <c r="G25" i="68"/>
  <c r="D25" i="68"/>
  <c r="F23" i="68"/>
  <c r="H23" i="68" s="1"/>
  <c r="G22" i="68"/>
  <c r="D22" i="68"/>
  <c r="F20" i="68"/>
  <c r="H20" i="68" s="1"/>
  <c r="F18" i="68"/>
  <c r="H18" i="68" s="1"/>
  <c r="F17" i="68"/>
  <c r="H17" i="68"/>
  <c r="G14" i="68"/>
  <c r="D14" i="68"/>
  <c r="F12" i="68"/>
  <c r="H12" i="68" s="1"/>
  <c r="F11" i="68"/>
  <c r="H11" i="68"/>
  <c r="F10" i="68"/>
  <c r="H10" i="68" s="1"/>
  <c r="F9" i="68"/>
  <c r="H9" i="68" s="1"/>
  <c r="G8" i="68"/>
  <c r="D8" i="68"/>
  <c r="G74" i="67"/>
  <c r="H74" i="67"/>
  <c r="E74" i="67"/>
  <c r="D74" i="67"/>
  <c r="F70" i="67"/>
  <c r="G70" i="67"/>
  <c r="H70" i="67" s="1"/>
  <c r="E70" i="67"/>
  <c r="D70" i="67"/>
  <c r="F65" i="67"/>
  <c r="G65" i="67"/>
  <c r="H65" i="67" s="1"/>
  <c r="E65" i="67"/>
  <c r="D65" i="67"/>
  <c r="F59" i="67"/>
  <c r="H59" i="67" s="1"/>
  <c r="F58" i="67"/>
  <c r="H58" i="67" s="1"/>
  <c r="G57" i="67"/>
  <c r="E57" i="67"/>
  <c r="D57" i="67"/>
  <c r="F55" i="67"/>
  <c r="H55" i="67"/>
  <c r="F54" i="67"/>
  <c r="H54" i="67" s="1"/>
  <c r="F53" i="67"/>
  <c r="H53" i="67"/>
  <c r="G52" i="67"/>
  <c r="E52" i="67"/>
  <c r="D52" i="67"/>
  <c r="F50" i="67"/>
  <c r="H50" i="67"/>
  <c r="F49" i="67"/>
  <c r="G48" i="67"/>
  <c r="E48" i="67"/>
  <c r="D48" i="67"/>
  <c r="F46" i="67"/>
  <c r="H46" i="67" s="1"/>
  <c r="F45" i="67"/>
  <c r="H45" i="67"/>
  <c r="G44" i="67"/>
  <c r="E44" i="67"/>
  <c r="D44" i="67"/>
  <c r="F42" i="67"/>
  <c r="H42" i="67" s="1"/>
  <c r="F41" i="67"/>
  <c r="H41" i="67" s="1"/>
  <c r="F40" i="67"/>
  <c r="H40" i="67" s="1"/>
  <c r="F39" i="67"/>
  <c r="G38" i="67"/>
  <c r="E38" i="67"/>
  <c r="D38" i="67"/>
  <c r="G33" i="67"/>
  <c r="H33" i="67"/>
  <c r="F33" i="67"/>
  <c r="E33" i="67"/>
  <c r="D33" i="67"/>
  <c r="G28" i="67"/>
  <c r="E28" i="67"/>
  <c r="E31" i="67" s="1"/>
  <c r="D28" i="67"/>
  <c r="F26" i="67"/>
  <c r="H26" i="67" s="1"/>
  <c r="G25" i="67"/>
  <c r="F25" i="67"/>
  <c r="E25" i="67"/>
  <c r="D25" i="67"/>
  <c r="F23" i="67"/>
  <c r="H23" i="67" s="1"/>
  <c r="G22" i="67"/>
  <c r="E22" i="67"/>
  <c r="D22" i="67"/>
  <c r="F20" i="67"/>
  <c r="H20" i="67"/>
  <c r="F18" i="67"/>
  <c r="H18" i="67" s="1"/>
  <c r="F17" i="67"/>
  <c r="H17" i="67"/>
  <c r="G14" i="67"/>
  <c r="E14" i="67"/>
  <c r="D14" i="67"/>
  <c r="F12" i="67"/>
  <c r="H12" i="67" s="1"/>
  <c r="F11" i="67"/>
  <c r="H11" i="67" s="1"/>
  <c r="F10" i="67"/>
  <c r="H10" i="67" s="1"/>
  <c r="F9" i="67"/>
  <c r="H9" i="67" s="1"/>
  <c r="G8" i="67"/>
  <c r="E8" i="67"/>
  <c r="D8" i="67"/>
  <c r="F22" i="68"/>
  <c r="F20" i="60"/>
  <c r="H20" i="60" s="1"/>
  <c r="F20" i="61"/>
  <c r="H20" i="61" s="1"/>
  <c r="F20" i="65"/>
  <c r="H20" i="65"/>
  <c r="F20" i="66"/>
  <c r="H20" i="66"/>
  <c r="F20" i="59"/>
  <c r="H20" i="59"/>
  <c r="F20" i="58"/>
  <c r="H20" i="58" s="1"/>
  <c r="F52" i="67"/>
  <c r="H52" i="67" s="1"/>
  <c r="F57" i="68"/>
  <c r="H58" i="68"/>
  <c r="F52" i="68"/>
  <c r="H39" i="67"/>
  <c r="F28" i="67"/>
  <c r="G74" i="66"/>
  <c r="H74" i="66"/>
  <c r="F74" i="66"/>
  <c r="E74" i="66"/>
  <c r="D74" i="66"/>
  <c r="G70" i="66"/>
  <c r="H70" i="66"/>
  <c r="E70" i="66"/>
  <c r="D70" i="66"/>
  <c r="G65" i="66"/>
  <c r="H65" i="66"/>
  <c r="E65" i="66"/>
  <c r="D65" i="66"/>
  <c r="F59" i="66"/>
  <c r="H59" i="66" s="1"/>
  <c r="F58" i="66"/>
  <c r="G57" i="66"/>
  <c r="E57" i="66"/>
  <c r="D57" i="66"/>
  <c r="F55" i="66"/>
  <c r="H55" i="66" s="1"/>
  <c r="F54" i="66"/>
  <c r="H54" i="66"/>
  <c r="F53" i="66"/>
  <c r="H53" i="66" s="1"/>
  <c r="G52" i="66"/>
  <c r="E52" i="66"/>
  <c r="D52" i="66"/>
  <c r="F50" i="66"/>
  <c r="H50" i="66"/>
  <c r="F49" i="66"/>
  <c r="F48" i="66" s="1"/>
  <c r="G48" i="66"/>
  <c r="E48" i="66"/>
  <c r="D48" i="66"/>
  <c r="F46" i="66"/>
  <c r="H46" i="66" s="1"/>
  <c r="F45" i="66"/>
  <c r="H45" i="66"/>
  <c r="G44" i="66"/>
  <c r="E44" i="66"/>
  <c r="D44" i="66"/>
  <c r="F42" i="66"/>
  <c r="H42" i="66" s="1"/>
  <c r="F41" i="66"/>
  <c r="H41" i="66" s="1"/>
  <c r="F40" i="66"/>
  <c r="H40" i="66" s="1"/>
  <c r="F39" i="66"/>
  <c r="H39" i="66" s="1"/>
  <c r="G38" i="66"/>
  <c r="E38" i="66"/>
  <c r="D38" i="66"/>
  <c r="G33" i="66"/>
  <c r="H33" i="66"/>
  <c r="F33" i="66"/>
  <c r="E33" i="66"/>
  <c r="D33" i="66"/>
  <c r="G28" i="66"/>
  <c r="F28" i="66"/>
  <c r="E28" i="66"/>
  <c r="D28" i="66"/>
  <c r="F26" i="66"/>
  <c r="H26" i="66" s="1"/>
  <c r="G25" i="66"/>
  <c r="E25" i="66"/>
  <c r="D25" i="66"/>
  <c r="F23" i="66"/>
  <c r="H23" i="66" s="1"/>
  <c r="G22" i="66"/>
  <c r="E22" i="66"/>
  <c r="D22" i="66"/>
  <c r="F18" i="66"/>
  <c r="H18" i="66" s="1"/>
  <c r="F17" i="66"/>
  <c r="H17" i="66" s="1"/>
  <c r="G14" i="66"/>
  <c r="E14" i="66"/>
  <c r="E31" i="66" s="1"/>
  <c r="D14" i="66"/>
  <c r="F12" i="66"/>
  <c r="H12" i="66" s="1"/>
  <c r="F11" i="66"/>
  <c r="H11" i="66" s="1"/>
  <c r="F10" i="66"/>
  <c r="H10" i="66"/>
  <c r="F9" i="66"/>
  <c r="H9" i="66" s="1"/>
  <c r="G8" i="66"/>
  <c r="E8" i="66"/>
  <c r="D8" i="66"/>
  <c r="F52" i="66"/>
  <c r="H52" i="66" s="1"/>
  <c r="F70" i="66"/>
  <c r="H58" i="66"/>
  <c r="F25" i="66"/>
  <c r="G74" i="65"/>
  <c r="H74" i="65"/>
  <c r="F74" i="65"/>
  <c r="E74" i="65"/>
  <c r="D74" i="65"/>
  <c r="F70" i="65"/>
  <c r="G70" i="65"/>
  <c r="H70" i="65" s="1"/>
  <c r="E70" i="65"/>
  <c r="D70" i="65"/>
  <c r="G65" i="65"/>
  <c r="H65" i="65" s="1"/>
  <c r="E65" i="65"/>
  <c r="D65" i="65"/>
  <c r="F59" i="65"/>
  <c r="H59" i="65" s="1"/>
  <c r="F58" i="65"/>
  <c r="H58" i="65" s="1"/>
  <c r="G57" i="65"/>
  <c r="E57" i="65"/>
  <c r="D57" i="65"/>
  <c r="F55" i="65"/>
  <c r="H55" i="65"/>
  <c r="F54" i="65"/>
  <c r="H54" i="65" s="1"/>
  <c r="F53" i="65"/>
  <c r="H53" i="65" s="1"/>
  <c r="G52" i="65"/>
  <c r="F52" i="65"/>
  <c r="E52" i="65"/>
  <c r="D52" i="65"/>
  <c r="F50" i="65"/>
  <c r="H50" i="65"/>
  <c r="F49" i="65"/>
  <c r="H49" i="65" s="1"/>
  <c r="G48" i="65"/>
  <c r="E48" i="65"/>
  <c r="D48" i="65"/>
  <c r="F46" i="65"/>
  <c r="H46" i="65" s="1"/>
  <c r="F45" i="65"/>
  <c r="H45" i="65" s="1"/>
  <c r="G44" i="65"/>
  <c r="E44" i="65"/>
  <c r="D44" i="65"/>
  <c r="F42" i="65"/>
  <c r="H42" i="65" s="1"/>
  <c r="F41" i="65"/>
  <c r="H41" i="65" s="1"/>
  <c r="F40" i="65"/>
  <c r="H40" i="65" s="1"/>
  <c r="F39" i="65"/>
  <c r="H39" i="65" s="1"/>
  <c r="E38" i="65"/>
  <c r="D38" i="65"/>
  <c r="F33" i="65"/>
  <c r="G33" i="65"/>
  <c r="H33" i="65" s="1"/>
  <c r="E33" i="65"/>
  <c r="D33" i="65"/>
  <c r="G28" i="65"/>
  <c r="E28" i="65"/>
  <c r="D28" i="65"/>
  <c r="F26" i="65"/>
  <c r="H26" i="65" s="1"/>
  <c r="G25" i="65"/>
  <c r="E25" i="65"/>
  <c r="D25" i="65"/>
  <c r="F23" i="65"/>
  <c r="H23" i="65" s="1"/>
  <c r="G22" i="65"/>
  <c r="E22" i="65"/>
  <c r="D22" i="65"/>
  <c r="F18" i="65"/>
  <c r="H18" i="65" s="1"/>
  <c r="F17" i="65"/>
  <c r="H17" i="65" s="1"/>
  <c r="G14" i="65"/>
  <c r="E14" i="65"/>
  <c r="E31" i="65" s="1"/>
  <c r="D14" i="65"/>
  <c r="F12" i="65"/>
  <c r="H12" i="65" s="1"/>
  <c r="F11" i="65"/>
  <c r="H11" i="65" s="1"/>
  <c r="F10" i="65"/>
  <c r="H10" i="65" s="1"/>
  <c r="F9" i="65"/>
  <c r="H9" i="65" s="1"/>
  <c r="G8" i="65"/>
  <c r="E8" i="65"/>
  <c r="D8" i="65"/>
  <c r="F28" i="65"/>
  <c r="H29" i="65"/>
  <c r="F48" i="65"/>
  <c r="G28" i="60"/>
  <c r="D28" i="60"/>
  <c r="C8" i="61"/>
  <c r="D8" i="61"/>
  <c r="E8" i="61"/>
  <c r="F9" i="61"/>
  <c r="H9" i="61" s="1"/>
  <c r="F10" i="61"/>
  <c r="H10" i="61"/>
  <c r="F11" i="61"/>
  <c r="H11" i="61" s="1"/>
  <c r="F12" i="61"/>
  <c r="H12" i="61"/>
  <c r="G8" i="61"/>
  <c r="C14" i="61"/>
  <c r="D14" i="61"/>
  <c r="E14" i="61"/>
  <c r="F17" i="61"/>
  <c r="H17" i="61" s="1"/>
  <c r="F18" i="61"/>
  <c r="H18" i="61" s="1"/>
  <c r="G14" i="61"/>
  <c r="C22" i="61"/>
  <c r="D22" i="61"/>
  <c r="E22" i="61"/>
  <c r="F23" i="61"/>
  <c r="H23" i="61" s="1"/>
  <c r="G22" i="61"/>
  <c r="C25" i="61"/>
  <c r="D25" i="61"/>
  <c r="E25" i="61"/>
  <c r="F26" i="61"/>
  <c r="F25" i="61" s="1"/>
  <c r="H25" i="61" s="1"/>
  <c r="H26" i="61"/>
  <c r="G25" i="61"/>
  <c r="C28" i="61"/>
  <c r="D28" i="61"/>
  <c r="E28" i="61"/>
  <c r="E33" i="61"/>
  <c r="E57" i="61"/>
  <c r="E52" i="61"/>
  <c r="E48" i="61"/>
  <c r="E44" i="61"/>
  <c r="E38" i="61"/>
  <c r="E65" i="61"/>
  <c r="E70" i="61"/>
  <c r="E74" i="61"/>
  <c r="H29" i="61"/>
  <c r="G28" i="61"/>
  <c r="C33" i="61"/>
  <c r="D33" i="61"/>
  <c r="G33" i="61"/>
  <c r="H33" i="61"/>
  <c r="D38" i="61"/>
  <c r="F39" i="61"/>
  <c r="H39" i="61" s="1"/>
  <c r="F40" i="61"/>
  <c r="H40" i="61" s="1"/>
  <c r="F41" i="61"/>
  <c r="H41" i="61" s="1"/>
  <c r="F42" i="61"/>
  <c r="H42" i="61" s="1"/>
  <c r="G38" i="61"/>
  <c r="C44" i="61"/>
  <c r="D44" i="61"/>
  <c r="F45" i="61"/>
  <c r="H45" i="61" s="1"/>
  <c r="F46" i="61"/>
  <c r="H46" i="61" s="1"/>
  <c r="G44" i="61"/>
  <c r="C48" i="61"/>
  <c r="D48" i="61"/>
  <c r="F49" i="61"/>
  <c r="H49" i="61" s="1"/>
  <c r="F50" i="61"/>
  <c r="H50" i="61"/>
  <c r="H50" i="62" s="1"/>
  <c r="G48" i="61"/>
  <c r="C52" i="61"/>
  <c r="D52" i="61"/>
  <c r="F53" i="61"/>
  <c r="H53" i="61" s="1"/>
  <c r="F54" i="61"/>
  <c r="H54" i="61" s="1"/>
  <c r="F55" i="61"/>
  <c r="H55" i="61"/>
  <c r="G52" i="61"/>
  <c r="C57" i="61"/>
  <c r="D57" i="61"/>
  <c r="F58" i="61"/>
  <c r="H58" i="61" s="1"/>
  <c r="F59" i="61"/>
  <c r="H59" i="61" s="1"/>
  <c r="G57" i="61"/>
  <c r="C65" i="61"/>
  <c r="D65" i="61"/>
  <c r="G65" i="61"/>
  <c r="C70" i="61"/>
  <c r="D70" i="61"/>
  <c r="F70" i="61"/>
  <c r="G70" i="61"/>
  <c r="H70" i="61" s="1"/>
  <c r="C74" i="61"/>
  <c r="D74" i="61"/>
  <c r="G74" i="61"/>
  <c r="H74" i="61" s="1"/>
  <c r="E10" i="63"/>
  <c r="E8" i="63"/>
  <c r="F10" i="63"/>
  <c r="G10" i="63" s="1"/>
  <c r="I10" i="63" s="1"/>
  <c r="F9" i="63"/>
  <c r="G9" i="63"/>
  <c r="H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D27" i="63"/>
  <c r="E27" i="63"/>
  <c r="F27" i="63"/>
  <c r="G29" i="63"/>
  <c r="G27" i="63" s="1"/>
  <c r="H27" i="63"/>
  <c r="I27" i="63"/>
  <c r="I29" i="63"/>
  <c r="G30" i="63"/>
  <c r="I30" i="63"/>
  <c r="D8" i="58"/>
  <c r="E8" i="58"/>
  <c r="F9" i="58"/>
  <c r="H9" i="58" s="1"/>
  <c r="F10" i="58"/>
  <c r="H10" i="58"/>
  <c r="F11" i="58"/>
  <c r="H11" i="58" s="1"/>
  <c r="F12" i="58"/>
  <c r="H12" i="58" s="1"/>
  <c r="G8" i="58"/>
  <c r="D14" i="58"/>
  <c r="E14" i="58"/>
  <c r="E31" i="58" s="1"/>
  <c r="F17" i="58"/>
  <c r="H17" i="58" s="1"/>
  <c r="F18" i="58"/>
  <c r="H18" i="58" s="1"/>
  <c r="G14" i="58"/>
  <c r="D22" i="58"/>
  <c r="E22" i="58"/>
  <c r="F23" i="58"/>
  <c r="F22" i="58" s="1"/>
  <c r="G22" i="58"/>
  <c r="D25" i="58"/>
  <c r="E25" i="58"/>
  <c r="F26" i="58"/>
  <c r="H26" i="58" s="1"/>
  <c r="G25" i="58"/>
  <c r="D28" i="58"/>
  <c r="E28" i="58"/>
  <c r="H29" i="58"/>
  <c r="G28" i="58"/>
  <c r="D33" i="58"/>
  <c r="E33" i="58"/>
  <c r="F33" i="58"/>
  <c r="G33" i="58"/>
  <c r="H33" i="58" s="1"/>
  <c r="D38" i="58"/>
  <c r="E38" i="58"/>
  <c r="F39" i="58"/>
  <c r="F40" i="58"/>
  <c r="H40" i="58" s="1"/>
  <c r="F41" i="58"/>
  <c r="H41" i="58" s="1"/>
  <c r="F42" i="58"/>
  <c r="H42" i="58" s="1"/>
  <c r="D44" i="58"/>
  <c r="E44" i="58"/>
  <c r="F45" i="58"/>
  <c r="F46" i="58"/>
  <c r="H46" i="58" s="1"/>
  <c r="G44" i="58"/>
  <c r="D48" i="58"/>
  <c r="E48" i="58"/>
  <c r="F49" i="58"/>
  <c r="H49" i="58" s="1"/>
  <c r="F50" i="58"/>
  <c r="H50" i="58"/>
  <c r="G48" i="58"/>
  <c r="D52" i="58"/>
  <c r="E52" i="58"/>
  <c r="F53" i="58"/>
  <c r="H53" i="58" s="1"/>
  <c r="F54" i="58"/>
  <c r="H54" i="58" s="1"/>
  <c r="F55" i="58"/>
  <c r="H55" i="58" s="1"/>
  <c r="G52" i="58"/>
  <c r="D57" i="58"/>
  <c r="E57" i="58"/>
  <c r="F58" i="58"/>
  <c r="H58" i="58" s="1"/>
  <c r="F59" i="58"/>
  <c r="H59" i="58" s="1"/>
  <c r="G57" i="58"/>
  <c r="D65" i="58"/>
  <c r="E65" i="58"/>
  <c r="G65" i="58"/>
  <c r="H65" i="58"/>
  <c r="D70" i="58"/>
  <c r="E70" i="58"/>
  <c r="F70" i="58"/>
  <c r="G70" i="58"/>
  <c r="H70" i="58" s="1"/>
  <c r="D74" i="58"/>
  <c r="E74" i="58"/>
  <c r="F74" i="58"/>
  <c r="G74" i="58"/>
  <c r="H74" i="58"/>
  <c r="D8" i="59"/>
  <c r="E8" i="59"/>
  <c r="F9" i="59"/>
  <c r="H9" i="59" s="1"/>
  <c r="F10" i="59"/>
  <c r="H10" i="59" s="1"/>
  <c r="F11" i="59"/>
  <c r="H11" i="59" s="1"/>
  <c r="F12" i="59"/>
  <c r="H12" i="59" s="1"/>
  <c r="G8" i="59"/>
  <c r="D14" i="59"/>
  <c r="E14" i="59"/>
  <c r="E31" i="59" s="1"/>
  <c r="F17" i="59"/>
  <c r="H17" i="59" s="1"/>
  <c r="F18" i="59"/>
  <c r="H18" i="59"/>
  <c r="G14" i="59"/>
  <c r="D22" i="59"/>
  <c r="E22" i="59"/>
  <c r="F23" i="59"/>
  <c r="F22" i="59" s="1"/>
  <c r="H23" i="59"/>
  <c r="G22" i="59"/>
  <c r="D25" i="59"/>
  <c r="E25" i="59"/>
  <c r="E28" i="59"/>
  <c r="F26" i="59"/>
  <c r="H26" i="59"/>
  <c r="F25" i="59"/>
  <c r="H25" i="59" s="1"/>
  <c r="G25" i="59"/>
  <c r="G28" i="59"/>
  <c r="D28" i="59"/>
  <c r="H29" i="59"/>
  <c r="H29" i="60"/>
  <c r="D33" i="59"/>
  <c r="E33" i="59"/>
  <c r="F33" i="59"/>
  <c r="G33" i="59"/>
  <c r="H33" i="59" s="1"/>
  <c r="D38" i="59"/>
  <c r="E38" i="59"/>
  <c r="F39" i="59"/>
  <c r="H39" i="59" s="1"/>
  <c r="F40" i="59"/>
  <c r="H40" i="59" s="1"/>
  <c r="F41" i="59"/>
  <c r="H41" i="59" s="1"/>
  <c r="F42" i="59"/>
  <c r="G38" i="59"/>
  <c r="D44" i="59"/>
  <c r="E44" i="59"/>
  <c r="F45" i="59"/>
  <c r="H45" i="59" s="1"/>
  <c r="F46" i="59"/>
  <c r="G44" i="59"/>
  <c r="D48" i="59"/>
  <c r="E48" i="59"/>
  <c r="E61" i="59" s="1"/>
  <c r="F49" i="59"/>
  <c r="H49" i="59" s="1"/>
  <c r="F50" i="59"/>
  <c r="H50" i="59"/>
  <c r="G48" i="59"/>
  <c r="D52" i="59"/>
  <c r="E52" i="59"/>
  <c r="F53" i="59"/>
  <c r="H53" i="59" s="1"/>
  <c r="F54" i="59"/>
  <c r="H54" i="59" s="1"/>
  <c r="F55" i="59"/>
  <c r="H55" i="59" s="1"/>
  <c r="G52" i="59"/>
  <c r="D57" i="59"/>
  <c r="E57" i="59"/>
  <c r="F58" i="59"/>
  <c r="H58" i="59" s="1"/>
  <c r="F59" i="59"/>
  <c r="H59" i="59" s="1"/>
  <c r="G57" i="59"/>
  <c r="D65" i="59"/>
  <c r="E65" i="59"/>
  <c r="G65" i="59"/>
  <c r="H65" i="59" s="1"/>
  <c r="D70" i="59"/>
  <c r="E70" i="59"/>
  <c r="F70" i="59"/>
  <c r="G70" i="59"/>
  <c r="H70" i="59" s="1"/>
  <c r="D74" i="59"/>
  <c r="E74" i="59"/>
  <c r="G74" i="59"/>
  <c r="H74" i="59"/>
  <c r="D8" i="60"/>
  <c r="E8" i="60"/>
  <c r="F9" i="60"/>
  <c r="H9" i="60" s="1"/>
  <c r="F10" i="60"/>
  <c r="H10" i="60"/>
  <c r="F11" i="60"/>
  <c r="H11" i="60" s="1"/>
  <c r="F12" i="60"/>
  <c r="H12" i="60"/>
  <c r="G8" i="60"/>
  <c r="D14" i="60"/>
  <c r="E14" i="60"/>
  <c r="F17" i="60"/>
  <c r="H17" i="60" s="1"/>
  <c r="F18" i="60"/>
  <c r="G14" i="60"/>
  <c r="D22" i="60"/>
  <c r="E22" i="60"/>
  <c r="F23" i="60"/>
  <c r="G22" i="60"/>
  <c r="D25" i="60"/>
  <c r="D31" i="60" s="1"/>
  <c r="E25" i="60"/>
  <c r="F26" i="60"/>
  <c r="H26" i="60" s="1"/>
  <c r="G25" i="60"/>
  <c r="E28" i="60"/>
  <c r="E31" i="60" s="1"/>
  <c r="D33" i="60"/>
  <c r="E33" i="60"/>
  <c r="F33" i="60"/>
  <c r="G33" i="60"/>
  <c r="H33" i="60" s="1"/>
  <c r="D38" i="60"/>
  <c r="E38" i="60"/>
  <c r="F39" i="60"/>
  <c r="H39" i="60" s="1"/>
  <c r="F40" i="60"/>
  <c r="H40" i="60" s="1"/>
  <c r="F41" i="60"/>
  <c r="H41" i="60" s="1"/>
  <c r="F42" i="60"/>
  <c r="H42" i="60" s="1"/>
  <c r="G38" i="60"/>
  <c r="D44" i="60"/>
  <c r="E44" i="60"/>
  <c r="F45" i="60"/>
  <c r="H45" i="60" s="1"/>
  <c r="F46" i="60"/>
  <c r="D48" i="60"/>
  <c r="E48" i="60"/>
  <c r="F49" i="60"/>
  <c r="H49" i="60" s="1"/>
  <c r="F50" i="60"/>
  <c r="G48" i="60"/>
  <c r="D52" i="60"/>
  <c r="E52" i="60"/>
  <c r="F53" i="60"/>
  <c r="H53" i="60" s="1"/>
  <c r="F54" i="60"/>
  <c r="H54" i="60"/>
  <c r="F55" i="60"/>
  <c r="F55" i="62" s="1"/>
  <c r="G52" i="60"/>
  <c r="D57" i="60"/>
  <c r="E57" i="60"/>
  <c r="F58" i="60"/>
  <c r="H58" i="60" s="1"/>
  <c r="F59" i="60"/>
  <c r="H59" i="60" s="1"/>
  <c r="G57" i="60"/>
  <c r="D65" i="60"/>
  <c r="E65" i="60"/>
  <c r="G65" i="60"/>
  <c r="H65" i="60" s="1"/>
  <c r="D70" i="60"/>
  <c r="E70" i="60"/>
  <c r="G70" i="60"/>
  <c r="H70" i="60"/>
  <c r="D74" i="60"/>
  <c r="E74" i="60"/>
  <c r="G74" i="60"/>
  <c r="H74" i="60"/>
  <c r="E28" i="62"/>
  <c r="E33" i="62"/>
  <c r="C33" i="62"/>
  <c r="C74" i="62"/>
  <c r="F52" i="59"/>
  <c r="H42" i="59"/>
  <c r="H50" i="60"/>
  <c r="F50" i="62"/>
  <c r="H8" i="63"/>
  <c r="F65" i="58"/>
  <c r="E70" i="62"/>
  <c r="F28" i="59"/>
  <c r="E74" i="62"/>
  <c r="F74" i="61"/>
  <c r="F65" i="61"/>
  <c r="F22" i="61"/>
  <c r="F14" i="61"/>
  <c r="H14" i="61" s="1"/>
  <c r="F44" i="61"/>
  <c r="H39" i="58"/>
  <c r="F25" i="58"/>
  <c r="H52" i="59"/>
  <c r="H46" i="59"/>
  <c r="F28" i="60"/>
  <c r="E65" i="62"/>
  <c r="E14" i="62"/>
  <c r="G38" i="65"/>
  <c r="G44" i="60"/>
  <c r="G38" i="58"/>
  <c r="F48" i="58" l="1"/>
  <c r="H48" i="58" s="1"/>
  <c r="E38" i="62"/>
  <c r="F44" i="65"/>
  <c r="H28" i="59"/>
  <c r="D61" i="59"/>
  <c r="F8" i="60"/>
  <c r="D57" i="62"/>
  <c r="D52" i="62"/>
  <c r="F52" i="61"/>
  <c r="D44" i="62"/>
  <c r="F29" i="62"/>
  <c r="F28" i="62" s="1"/>
  <c r="H28" i="62" s="1"/>
  <c r="C61" i="59"/>
  <c r="C14" i="62"/>
  <c r="F54" i="62"/>
  <c r="G8" i="63"/>
  <c r="I8" i="63" s="1"/>
  <c r="H52" i="65"/>
  <c r="G65" i="62"/>
  <c r="F52" i="58"/>
  <c r="F14" i="59"/>
  <c r="H14" i="59" s="1"/>
  <c r="F57" i="58"/>
  <c r="H57" i="58" s="1"/>
  <c r="F74" i="60"/>
  <c r="F14" i="60"/>
  <c r="H22" i="59"/>
  <c r="F33" i="61"/>
  <c r="F25" i="65"/>
  <c r="H25" i="65" s="1"/>
  <c r="H49" i="66"/>
  <c r="F22" i="66"/>
  <c r="H22" i="66" s="1"/>
  <c r="H16" i="61"/>
  <c r="H16" i="62" s="1"/>
  <c r="H28" i="58"/>
  <c r="C44" i="62"/>
  <c r="G48" i="62"/>
  <c r="E31" i="62"/>
  <c r="F45" i="62"/>
  <c r="F8" i="63"/>
  <c r="H25" i="66"/>
  <c r="H55" i="60"/>
  <c r="H55" i="62" s="1"/>
  <c r="D31" i="59"/>
  <c r="D63" i="59" s="1"/>
  <c r="D79" i="59" s="1"/>
  <c r="D61" i="61"/>
  <c r="H28" i="66"/>
  <c r="H66" i="62"/>
  <c r="F44" i="60"/>
  <c r="H44" i="60" s="1"/>
  <c r="F44" i="59"/>
  <c r="H44" i="59" s="1"/>
  <c r="I42" i="58"/>
  <c r="C61" i="61"/>
  <c r="H28" i="65"/>
  <c r="F22" i="67"/>
  <c r="H22" i="67" s="1"/>
  <c r="F44" i="68"/>
  <c r="F48" i="67"/>
  <c r="D61" i="68"/>
  <c r="H19" i="61"/>
  <c r="H19" i="62" s="1"/>
  <c r="H15" i="61"/>
  <c r="H15" i="62" s="1"/>
  <c r="E48" i="62"/>
  <c r="H48" i="65"/>
  <c r="H22" i="58"/>
  <c r="H65" i="62"/>
  <c r="G52" i="62"/>
  <c r="H52" i="61"/>
  <c r="G61" i="61"/>
  <c r="H22" i="61"/>
  <c r="G31" i="61"/>
  <c r="H52" i="58"/>
  <c r="H44" i="68"/>
  <c r="H48" i="67"/>
  <c r="H25" i="67"/>
  <c r="G31" i="67"/>
  <c r="E63" i="59"/>
  <c r="E79" i="59" s="1"/>
  <c r="I9" i="63"/>
  <c r="D61" i="58"/>
  <c r="F53" i="62"/>
  <c r="F52" i="62" s="1"/>
  <c r="F44" i="58"/>
  <c r="H44" i="58" s="1"/>
  <c r="H45" i="58"/>
  <c r="H45" i="62" s="1"/>
  <c r="I41" i="58"/>
  <c r="F26" i="62"/>
  <c r="F25" i="62" s="1"/>
  <c r="H25" i="62" s="1"/>
  <c r="H25" i="58"/>
  <c r="H23" i="58"/>
  <c r="F23" i="62"/>
  <c r="F22" i="62" s="1"/>
  <c r="H22" i="62" s="1"/>
  <c r="F14" i="58"/>
  <c r="H14" i="58" s="1"/>
  <c r="F8" i="58"/>
  <c r="F31" i="58" s="1"/>
  <c r="I40" i="58"/>
  <c r="G61" i="58"/>
  <c r="G31" i="58"/>
  <c r="H8" i="58"/>
  <c r="C57" i="62"/>
  <c r="C61" i="58"/>
  <c r="H49" i="68"/>
  <c r="F38" i="68"/>
  <c r="H38" i="68" s="1"/>
  <c r="F28" i="68"/>
  <c r="H28" i="68" s="1"/>
  <c r="F25" i="68"/>
  <c r="H25" i="68" s="1"/>
  <c r="F12" i="62"/>
  <c r="H57" i="68"/>
  <c r="H52" i="68"/>
  <c r="H28" i="67"/>
  <c r="F57" i="67"/>
  <c r="H57" i="67" s="1"/>
  <c r="H49" i="67"/>
  <c r="F44" i="67"/>
  <c r="H44" i="67" s="1"/>
  <c r="F38" i="67"/>
  <c r="H38" i="67" s="1"/>
  <c r="D61" i="67"/>
  <c r="F14" i="67"/>
  <c r="H14" i="67" s="1"/>
  <c r="F18" i="62"/>
  <c r="F57" i="66"/>
  <c r="D61" i="66"/>
  <c r="F38" i="66"/>
  <c r="H38" i="66" s="1"/>
  <c r="F17" i="62"/>
  <c r="G61" i="66"/>
  <c r="H48" i="66"/>
  <c r="E61" i="66"/>
  <c r="E63" i="66" s="1"/>
  <c r="E79" i="66" s="1"/>
  <c r="C61" i="66"/>
  <c r="D61" i="65"/>
  <c r="H44" i="65"/>
  <c r="F57" i="65"/>
  <c r="H57" i="65" s="1"/>
  <c r="F38" i="65"/>
  <c r="D31" i="65"/>
  <c r="D63" i="65" s="1"/>
  <c r="D79" i="65" s="1"/>
  <c r="F8" i="65"/>
  <c r="H8" i="65" s="1"/>
  <c r="F57" i="59"/>
  <c r="H57" i="59" s="1"/>
  <c r="F48" i="59"/>
  <c r="H48" i="59" s="1"/>
  <c r="F38" i="59"/>
  <c r="H38" i="59" s="1"/>
  <c r="F10" i="62"/>
  <c r="C48" i="62"/>
  <c r="F59" i="62"/>
  <c r="E61" i="60"/>
  <c r="E63" i="60" s="1"/>
  <c r="E79" i="60" s="1"/>
  <c r="F57" i="60"/>
  <c r="H57" i="60"/>
  <c r="F52" i="60"/>
  <c r="H52" i="60" s="1"/>
  <c r="D61" i="60"/>
  <c r="D63" i="60" s="1"/>
  <c r="D79" i="60" s="1"/>
  <c r="F48" i="60"/>
  <c r="H48" i="60" s="1"/>
  <c r="G61" i="60"/>
  <c r="F25" i="60"/>
  <c r="H25" i="60" s="1"/>
  <c r="H23" i="60"/>
  <c r="F22" i="60"/>
  <c r="H22" i="60" s="1"/>
  <c r="D14" i="62"/>
  <c r="H18" i="60"/>
  <c r="H18" i="62" s="1"/>
  <c r="H28" i="60"/>
  <c r="G31" i="60"/>
  <c r="H8" i="60"/>
  <c r="F9" i="62"/>
  <c r="H44" i="61"/>
  <c r="H28" i="61"/>
  <c r="F41" i="62"/>
  <c r="F57" i="61"/>
  <c r="H57" i="61" s="1"/>
  <c r="F58" i="62"/>
  <c r="F49" i="62"/>
  <c r="F48" i="62" s="1"/>
  <c r="F48" i="61"/>
  <c r="H48" i="61" s="1"/>
  <c r="D31" i="61"/>
  <c r="F11" i="62"/>
  <c r="C31" i="61"/>
  <c r="C8" i="62"/>
  <c r="G61" i="68"/>
  <c r="H22" i="68"/>
  <c r="G31" i="68"/>
  <c r="G14" i="62"/>
  <c r="D31" i="58"/>
  <c r="E61" i="68"/>
  <c r="E63" i="68" s="1"/>
  <c r="E79" i="68" s="1"/>
  <c r="F14" i="68"/>
  <c r="H14" i="68" s="1"/>
  <c r="F8" i="68"/>
  <c r="F8" i="67"/>
  <c r="D31" i="67"/>
  <c r="D31" i="66"/>
  <c r="D63" i="66" s="1"/>
  <c r="D79" i="66" s="1"/>
  <c r="F8" i="66"/>
  <c r="H8" i="66" s="1"/>
  <c r="F14" i="65"/>
  <c r="H14" i="65" s="1"/>
  <c r="D8" i="62"/>
  <c r="F39" i="62"/>
  <c r="D38" i="62"/>
  <c r="F38" i="61"/>
  <c r="H38" i="61" s="1"/>
  <c r="H57" i="66"/>
  <c r="G31" i="65"/>
  <c r="E52" i="62"/>
  <c r="F40" i="62"/>
  <c r="H46" i="60"/>
  <c r="H46" i="62" s="1"/>
  <c r="F46" i="62"/>
  <c r="F38" i="58"/>
  <c r="E61" i="58"/>
  <c r="E63" i="58" s="1"/>
  <c r="E79" i="58" s="1"/>
  <c r="F44" i="66"/>
  <c r="H44" i="66" s="1"/>
  <c r="E61" i="67"/>
  <c r="E63" i="67" s="1"/>
  <c r="E79" i="67" s="1"/>
  <c r="H48" i="68"/>
  <c r="C31" i="58"/>
  <c r="C61" i="67"/>
  <c r="C31" i="67"/>
  <c r="C31" i="66"/>
  <c r="C31" i="59"/>
  <c r="C61" i="60"/>
  <c r="C31" i="60"/>
  <c r="E31" i="61"/>
  <c r="D31" i="68"/>
  <c r="H20" i="62"/>
  <c r="H11" i="62"/>
  <c r="G61" i="67"/>
  <c r="G31" i="66"/>
  <c r="H17" i="62"/>
  <c r="F14" i="66"/>
  <c r="G61" i="65"/>
  <c r="G44" i="62"/>
  <c r="E61" i="65"/>
  <c r="E63" i="65" s="1"/>
  <c r="E79" i="65" s="1"/>
  <c r="H39" i="62"/>
  <c r="H26" i="62"/>
  <c r="F22" i="65"/>
  <c r="H12" i="62"/>
  <c r="C31" i="65"/>
  <c r="H29" i="62"/>
  <c r="G31" i="59"/>
  <c r="H54" i="62"/>
  <c r="F8" i="59"/>
  <c r="H10" i="62"/>
  <c r="H59" i="62"/>
  <c r="H53" i="62"/>
  <c r="F38" i="60"/>
  <c r="F42" i="62"/>
  <c r="H14" i="60"/>
  <c r="H9" i="62"/>
  <c r="E61" i="61"/>
  <c r="H65" i="61"/>
  <c r="H58" i="62"/>
  <c r="F20" i="62"/>
  <c r="F8" i="61"/>
  <c r="C61" i="68"/>
  <c r="C61" i="65"/>
  <c r="C38" i="62"/>
  <c r="C31" i="68"/>
  <c r="G57" i="62"/>
  <c r="G61" i="59"/>
  <c r="G38" i="62"/>
  <c r="G8" i="62"/>
  <c r="H42" i="62"/>
  <c r="H40" i="62"/>
  <c r="H41" i="62"/>
  <c r="J42" i="58" l="1"/>
  <c r="C31" i="62"/>
  <c r="G63" i="66"/>
  <c r="G79" i="66" s="1"/>
  <c r="C63" i="66"/>
  <c r="C79" i="66" s="1"/>
  <c r="E61" i="62"/>
  <c r="E63" i="62" s="1"/>
  <c r="E79" i="62" s="1"/>
  <c r="H48" i="62"/>
  <c r="F44" i="62"/>
  <c r="H44" i="62" s="1"/>
  <c r="C63" i="59"/>
  <c r="C79" i="59" s="1"/>
  <c r="D61" i="62"/>
  <c r="D63" i="61"/>
  <c r="D79" i="61" s="1"/>
  <c r="C63" i="61"/>
  <c r="F31" i="67"/>
  <c r="H31" i="67" s="1"/>
  <c r="F31" i="60"/>
  <c r="D63" i="68"/>
  <c r="D79" i="68" s="1"/>
  <c r="C79" i="61"/>
  <c r="C63" i="58"/>
  <c r="C79" i="58" s="1"/>
  <c r="G63" i="61"/>
  <c r="G79" i="61" s="1"/>
  <c r="G63" i="60"/>
  <c r="G79" i="60" s="1"/>
  <c r="D63" i="58"/>
  <c r="D79" i="58" s="1"/>
  <c r="H31" i="58"/>
  <c r="H23" i="62"/>
  <c r="G63" i="58"/>
  <c r="G79" i="58" s="1"/>
  <c r="H49" i="62"/>
  <c r="F61" i="68"/>
  <c r="F61" i="67"/>
  <c r="H61" i="67" s="1"/>
  <c r="D63" i="67"/>
  <c r="D79" i="67" s="1"/>
  <c r="H8" i="67"/>
  <c r="F61" i="66"/>
  <c r="H61" i="66" s="1"/>
  <c r="F14" i="62"/>
  <c r="H14" i="62" s="1"/>
  <c r="F61" i="65"/>
  <c r="H61" i="65" s="1"/>
  <c r="H38" i="65"/>
  <c r="F61" i="59"/>
  <c r="H61" i="59" s="1"/>
  <c r="F8" i="62"/>
  <c r="H8" i="62" s="1"/>
  <c r="D31" i="62"/>
  <c r="C61" i="62"/>
  <c r="F57" i="62"/>
  <c r="H57" i="62" s="1"/>
  <c r="E63" i="61"/>
  <c r="E79" i="61" s="1"/>
  <c r="F61" i="61"/>
  <c r="H61" i="61" s="1"/>
  <c r="H61" i="68"/>
  <c r="G63" i="68"/>
  <c r="G79" i="68" s="1"/>
  <c r="H8" i="68"/>
  <c r="F31" i="68"/>
  <c r="G63" i="59"/>
  <c r="G79" i="59" s="1"/>
  <c r="F38" i="62"/>
  <c r="F61" i="58"/>
  <c r="H38" i="58"/>
  <c r="C63" i="67"/>
  <c r="C79" i="67" s="1"/>
  <c r="C63" i="65"/>
  <c r="C79" i="65" s="1"/>
  <c r="C63" i="60"/>
  <c r="C79" i="60" s="1"/>
  <c r="C63" i="68"/>
  <c r="C79" i="68" s="1"/>
  <c r="G63" i="67"/>
  <c r="G79" i="67" s="1"/>
  <c r="H14" i="66"/>
  <c r="F31" i="66"/>
  <c r="G63" i="65"/>
  <c r="G79" i="65" s="1"/>
  <c r="F31" i="65"/>
  <c r="H22" i="65"/>
  <c r="G31" i="62"/>
  <c r="H8" i="59"/>
  <c r="F31" i="59"/>
  <c r="H38" i="60"/>
  <c r="F61" i="60"/>
  <c r="H61" i="60" s="1"/>
  <c r="H31" i="60"/>
  <c r="H52" i="62"/>
  <c r="H8" i="61"/>
  <c r="F31" i="61"/>
  <c r="G61" i="62"/>
  <c r="C63" i="62" l="1"/>
  <c r="C79" i="62" s="1"/>
  <c r="D63" i="62"/>
  <c r="D79" i="62" s="1"/>
  <c r="H63" i="67"/>
  <c r="H79" i="67" s="1"/>
  <c r="F63" i="67"/>
  <c r="F79" i="67" s="1"/>
  <c r="F31" i="62"/>
  <c r="H31" i="62" s="1"/>
  <c r="F61" i="62"/>
  <c r="H61" i="62" s="1"/>
  <c r="H38" i="62"/>
  <c r="H31" i="68"/>
  <c r="H63" i="68" s="1"/>
  <c r="H79" i="68" s="1"/>
  <c r="F63" i="68"/>
  <c r="F79" i="68" s="1"/>
  <c r="H61" i="58"/>
  <c r="H63" i="58" s="1"/>
  <c r="H79" i="58" s="1"/>
  <c r="F63" i="58"/>
  <c r="F79" i="58" s="1"/>
  <c r="H31" i="66"/>
  <c r="H63" i="66" s="1"/>
  <c r="H79" i="66" s="1"/>
  <c r="F63" i="66"/>
  <c r="F79" i="66" s="1"/>
  <c r="H31" i="65"/>
  <c r="H63" i="65" s="1"/>
  <c r="H79" i="65" s="1"/>
  <c r="F63" i="65"/>
  <c r="F79" i="65" s="1"/>
  <c r="F63" i="59"/>
  <c r="F79" i="59" s="1"/>
  <c r="H31" i="59"/>
  <c r="H63" i="59" s="1"/>
  <c r="H79" i="59" s="1"/>
  <c r="H63" i="60"/>
  <c r="H79" i="60" s="1"/>
  <c r="F63" i="60"/>
  <c r="F79" i="60" s="1"/>
  <c r="H31" i="61"/>
  <c r="H63" i="61" s="1"/>
  <c r="H79" i="61" s="1"/>
  <c r="F63" i="61"/>
  <c r="F79" i="61" s="1"/>
  <c r="G63" i="62"/>
  <c r="G79" i="62" s="1"/>
  <c r="F63" i="62" l="1"/>
  <c r="F79" i="62" s="1"/>
  <c r="H63" i="62"/>
  <c r="H79" i="62" s="1"/>
</calcChain>
</file>

<file path=xl/sharedStrings.xml><?xml version="1.0" encoding="utf-8"?>
<sst xmlns="http://schemas.openxmlformats.org/spreadsheetml/2006/main" count="1033" uniqueCount="120">
  <si>
    <t>TOIMINTATUOTOT</t>
  </si>
  <si>
    <t>Liiketoiminnan myyntituotot (300000-307999)</t>
  </si>
  <si>
    <t>Korvaukset kunnilta ja kuntayhtymiltä (310000-312999)</t>
  </si>
  <si>
    <t>Muut suoritteiden myyntitulot (313000-319999)</t>
  </si>
  <si>
    <t>Maksutuotot (320000-329999)</t>
  </si>
  <si>
    <t>Yleishallinnon maksut (320000-320999)</t>
  </si>
  <si>
    <t>Terveydenhuollon maksut (321000-324999)</t>
  </si>
  <si>
    <t>Sosiaalitoimen maksut (325000-326999)</t>
  </si>
  <si>
    <t>Opetus- ja kulttuuritoimen maksut (327000-327999)</t>
  </si>
  <si>
    <t>Yhdyskuntapalvelujen maksut (328000-328999)</t>
  </si>
  <si>
    <t>Muut palvelumaksut (329000-329999)</t>
  </si>
  <si>
    <t>Tuet ja avustukset (330000-339999)</t>
  </si>
  <si>
    <t>Vuokratuotot (340000-349999)</t>
  </si>
  <si>
    <t>Muut toimintatuotot (350000-359999)</t>
  </si>
  <si>
    <t>TOIMINTATULOT YHTEENSÄ</t>
  </si>
  <si>
    <t>Valmistus omaan käyttöön (370000-379999)</t>
  </si>
  <si>
    <t>TOIMINTAMENOT</t>
  </si>
  <si>
    <t>Palkat ja palkkiot (400000-409999)</t>
  </si>
  <si>
    <t>Eläkekulut (410000-414999)</t>
  </si>
  <si>
    <t>Muut henkilöstösivukulut (415000-422999)</t>
  </si>
  <si>
    <t>Henkilöstökorvaukset ja muut henkilöstömenojen korjauserät (</t>
  </si>
  <si>
    <t>Asiakaspalveluiden ostot (430000-433999)</t>
  </si>
  <si>
    <t>Muiden palveluiden ostot (434000-449999)</t>
  </si>
  <si>
    <t>Ostot tilikauden aikana (450000-466999)</t>
  </si>
  <si>
    <t>Varastojen lisäys / vähennys (4670000-4679999)</t>
  </si>
  <si>
    <t>Avustukset (470000-479999)</t>
  </si>
  <si>
    <t>Avustukset yksityisille (470000-473999)</t>
  </si>
  <si>
    <t>Avustukset yhteisöille (474000-474900)</t>
  </si>
  <si>
    <t>Avustukset taseyksiköille (475000-479999)</t>
  </si>
  <si>
    <t>Muut toimintakulut (480000-499999)</t>
  </si>
  <si>
    <t>Vuokrat (480000-489999)</t>
  </si>
  <si>
    <t>Muut toimintakulut (490000-499999)</t>
  </si>
  <si>
    <t>TOIMINTAMENOT YHTEENSÄ</t>
  </si>
  <si>
    <t>TOIMINTAKATE</t>
  </si>
  <si>
    <t>Poistot ja arvonalentumiset (700000-729999)</t>
  </si>
  <si>
    <t>Suunnitelman mukaiset poistot (710000-722999)</t>
  </si>
  <si>
    <t>Kertaluontoiset poistot (720000-722999)</t>
  </si>
  <si>
    <t>Arvonalentumiset (723000-729999)</t>
  </si>
  <si>
    <t>Satunnaiset tuotot ja kulut (800000-819999)</t>
  </si>
  <si>
    <t>Satunnaiset tuotot (800000-809999)</t>
  </si>
  <si>
    <t>Satunnaiset kulut (810000-819999)</t>
  </si>
  <si>
    <t>Varausten ja rahastojen muutokset (850000-879999)</t>
  </si>
  <si>
    <t>Poistoeron muutos (850000-859999)</t>
  </si>
  <si>
    <t>Varausten muutos (860000-869999)</t>
  </si>
  <si>
    <t>Rahastojen muutos (870000-879999)</t>
  </si>
  <si>
    <t>TILIKAUDEN TULOS</t>
  </si>
  <si>
    <t xml:space="preserve"> </t>
  </si>
  <si>
    <t>Myyntituotot</t>
  </si>
  <si>
    <t>Henkilöstökulut (4000-4299)</t>
  </si>
  <si>
    <t>Palveluiden ostot (4300-4499)</t>
  </si>
  <si>
    <t>Aineet, tarvikkeet ja tavarat (4500-4699)</t>
  </si>
  <si>
    <t>300</t>
  </si>
  <si>
    <t>308</t>
  </si>
  <si>
    <t>Täyden korvauksen perusteella saadut korvaukset valtioilta (</t>
  </si>
  <si>
    <t>310</t>
  </si>
  <si>
    <t>313</t>
  </si>
  <si>
    <t>320</t>
  </si>
  <si>
    <t>321</t>
  </si>
  <si>
    <t>325</t>
  </si>
  <si>
    <t>327</t>
  </si>
  <si>
    <t>328</t>
  </si>
  <si>
    <t>329</t>
  </si>
  <si>
    <t>330</t>
  </si>
  <si>
    <t>340</t>
  </si>
  <si>
    <t>350</t>
  </si>
  <si>
    <t>370</t>
  </si>
  <si>
    <t>400</t>
  </si>
  <si>
    <t>410</t>
  </si>
  <si>
    <t>415</t>
  </si>
  <si>
    <t>423</t>
  </si>
  <si>
    <t>430</t>
  </si>
  <si>
    <t>434</t>
  </si>
  <si>
    <t>450</t>
  </si>
  <si>
    <t>467</t>
  </si>
  <si>
    <t>470</t>
  </si>
  <si>
    <t>474</t>
  </si>
  <si>
    <t>475</t>
  </si>
  <si>
    <t>480</t>
  </si>
  <si>
    <t>490</t>
  </si>
  <si>
    <t>710</t>
  </si>
  <si>
    <t>720</t>
  </si>
  <si>
    <t>730</t>
  </si>
  <si>
    <t>800</t>
  </si>
  <si>
    <t>810</t>
  </si>
  <si>
    <t>850</t>
  </si>
  <si>
    <t>860</t>
  </si>
  <si>
    <t>870</t>
  </si>
  <si>
    <t>Käyttötalousosan syöttöpohja</t>
  </si>
  <si>
    <t>TA
muutokset</t>
  </si>
  <si>
    <t>POIKKEAMA 
(euroa)</t>
  </si>
  <si>
    <t>Investointimenot</t>
  </si>
  <si>
    <t>Pysyvät vastaavat</t>
  </si>
  <si>
    <t>josta tuloslaskelmaan kirjattava osuus</t>
  </si>
  <si>
    <t>INVESTOINNIT</t>
  </si>
  <si>
    <t>Investointihankkeet</t>
  </si>
  <si>
    <t>Pysyvien vastaavien myyntitulot,</t>
  </si>
  <si>
    <t>TA muutosten perustelut (päätös pvm ja pykälä):</t>
  </si>
  <si>
    <t>Investointiosan syöttöpohja</t>
  </si>
  <si>
    <t>Inv. rahoitusosuudet</t>
  </si>
  <si>
    <t>Kiinteän omaisuuden hankinnat</t>
  </si>
  <si>
    <t>Uus- ja laajennusinvestoinnit</t>
  </si>
  <si>
    <t>Korvaus- ja ylläpitoinvestoinnit</t>
  </si>
  <si>
    <t>Muut pysyvien vastaavien investoinnit</t>
  </si>
  <si>
    <t>Sijoitukset</t>
  </si>
  <si>
    <t>Investointien myyntitulot sekä myyntivoittojen/tappioiden osuus</t>
  </si>
  <si>
    <t>Kaupunginhallitus</t>
  </si>
  <si>
    <t>VAKAOP - Kasvatus- ja opetusvirasto</t>
  </si>
  <si>
    <t>VALYHT - Varhaiskasv.- ja perusop.ltk.yhteiset toiminnot</t>
  </si>
  <si>
    <t>VAVARKPA - Varhaiskasvatus</t>
  </si>
  <si>
    <t>VAPERUSO - Perusopetus</t>
  </si>
  <si>
    <t>VAPELK - Kasvatus- ja opetuslautakunta</t>
  </si>
  <si>
    <t>VARUKAOP - Ruosinkielinen kasvatuksen ja opetuksen tulosalue</t>
  </si>
  <si>
    <t>LALUKIOT - Lukiokoulutuksen tulosalue</t>
  </si>
  <si>
    <t>LAMMATIT - Ammatillisen koulutuksen tulosalue</t>
  </si>
  <si>
    <t>LAIKUIS - Aikuiskoulutuksen tulosalue</t>
  </si>
  <si>
    <t>TP 
2016</t>
  </si>
  <si>
    <t>TA 
2017</t>
  </si>
  <si>
    <t>TA 2017
muutoksineen</t>
  </si>
  <si>
    <t>ENNUSTE
31.12.2017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</si>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</sst>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/>
    <xf numFmtId="0" fontId="2" fillId="24" borderId="0" xfId="32" applyFont="1" applyFill="1" applyBorder="1" applyAlignment="1" applyProtection="1">
      <alignment horizontal="left"/>
    </xf>
    <xf numFmtId="0" fontId="2" fillId="24" borderId="0" xfId="32" applyFont="1" applyFill="1" applyBorder="1" applyAlignment="1" applyProtection="1">
      <alignment horizontal="center"/>
    </xf>
    <xf numFmtId="0" fontId="2" fillId="24" borderId="10" xfId="32" applyFont="1" applyFill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24" borderId="0" xfId="0" applyFont="1" applyFill="1" applyBorder="1" applyProtection="1"/>
    <xf numFmtId="0" fontId="4" fillId="24" borderId="0" xfId="32" applyFont="1" applyFill="1" applyBorder="1" applyAlignment="1" applyProtection="1">
      <alignment horizontal="left"/>
    </xf>
    <xf numFmtId="38" fontId="2" fillId="24" borderId="0" xfId="32" applyNumberFormat="1" applyFont="1" applyFill="1" applyBorder="1" applyAlignment="1" applyProtection="1">
      <alignment horizontal="center"/>
    </xf>
    <xf numFmtId="1" fontId="3" fillId="25" borderId="0" xfId="0" applyNumberFormat="1" applyFont="1" applyFill="1" applyBorder="1" applyProtection="1"/>
    <xf numFmtId="0" fontId="3" fillId="25" borderId="0" xfId="0" applyFont="1" applyFill="1" applyBorder="1" applyProtection="1"/>
    <xf numFmtId="0" fontId="2" fillId="25" borderId="0" xfId="34" applyNumberFormat="1" applyFont="1" applyFill="1" applyAlignment="1" applyProtection="1">
      <alignment wrapText="1"/>
    </xf>
    <xf numFmtId="1" fontId="3" fillId="24" borderId="0" xfId="0" applyNumberFormat="1" applyFont="1" applyFill="1" applyBorder="1" applyProtection="1"/>
    <xf numFmtId="0" fontId="3" fillId="24" borderId="0" xfId="0" applyFont="1" applyFill="1" applyBorder="1" applyProtection="1"/>
    <xf numFmtId="0" fontId="2" fillId="24" borderId="0" xfId="34" applyNumberFormat="1" applyFont="1" applyFill="1" applyAlignment="1" applyProtection="1">
      <alignment horizontal="center" wrapText="1"/>
    </xf>
    <xf numFmtId="0" fontId="2" fillId="24" borderId="0" xfId="0" applyFont="1" applyFill="1" applyAlignment="1" applyProtection="1">
      <alignment wrapText="1"/>
    </xf>
    <xf numFmtId="0" fontId="3" fillId="24" borderId="0" xfId="0" applyFont="1" applyFill="1" applyBorder="1" applyAlignment="1" applyProtection="1">
      <alignment horizontal="center"/>
    </xf>
    <xf numFmtId="0" fontId="0" fillId="24" borderId="0" xfId="0" applyFill="1" applyAlignment="1" applyProtection="1">
      <alignment horizontal="center"/>
    </xf>
    <xf numFmtId="1" fontId="2" fillId="24" borderId="0" xfId="32" applyNumberFormat="1" applyFont="1" applyFill="1" applyBorder="1" applyAlignment="1" applyProtection="1">
      <alignment horizontal="left"/>
    </xf>
    <xf numFmtId="0" fontId="3" fillId="24" borderId="0" xfId="0" applyFont="1" applyFill="1" applyProtection="1"/>
    <xf numFmtId="1" fontId="2" fillId="24" borderId="10" xfId="32" applyNumberFormat="1" applyFont="1" applyFill="1" applyBorder="1" applyAlignment="1" applyProtection="1">
      <alignment horizontal="left"/>
    </xf>
    <xf numFmtId="3" fontId="2" fillId="24" borderId="10" xfId="32" applyNumberFormat="1" applyFont="1" applyFill="1" applyBorder="1" applyAlignment="1" applyProtection="1">
      <alignment horizontal="right"/>
    </xf>
    <xf numFmtId="0" fontId="2" fillId="24" borderId="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 indent="1"/>
    </xf>
    <xf numFmtId="3" fontId="2" fillId="24" borderId="0" xfId="32" applyNumberFormat="1" applyFont="1" applyFill="1" applyBorder="1" applyAlignment="1" applyProtection="1">
      <alignment horizontal="right"/>
    </xf>
    <xf numFmtId="0" fontId="2" fillId="24" borderId="1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/>
    </xf>
    <xf numFmtId="0" fontId="4" fillId="26" borderId="0" xfId="32" applyFont="1" applyFill="1" applyBorder="1" applyAlignment="1" applyProtection="1">
      <alignment horizontal="left"/>
    </xf>
    <xf numFmtId="3" fontId="4" fillId="26" borderId="0" xfId="32" applyNumberFormat="1" applyFont="1" applyFill="1" applyBorder="1" applyAlignment="1" applyProtection="1">
      <alignment horizontal="right"/>
    </xf>
    <xf numFmtId="0" fontId="6" fillId="0" borderId="10" xfId="34" applyFont="1" applyBorder="1" applyAlignment="1" applyProtection="1">
      <alignment horizontal="left"/>
    </xf>
    <xf numFmtId="1" fontId="3" fillId="24" borderId="0" xfId="32" applyNumberFormat="1" applyFont="1" applyFill="1" applyBorder="1" applyAlignment="1" applyProtection="1">
      <alignment horizontal="left"/>
    </xf>
    <xf numFmtId="38" fontId="2" fillId="26" borderId="0" xfId="32" applyNumberFormat="1" applyFont="1" applyFill="1" applyBorder="1" applyAlignment="1" applyProtection="1">
      <alignment horizontal="center"/>
    </xf>
    <xf numFmtId="3" fontId="4" fillId="24" borderId="0" xfId="32" applyNumberFormat="1" applyFont="1" applyFill="1" applyBorder="1" applyAlignment="1" applyProtection="1">
      <alignment horizontal="right"/>
    </xf>
    <xf numFmtId="1" fontId="2" fillId="26" borderId="0" xfId="32" applyNumberFormat="1" applyFont="1" applyFill="1" applyBorder="1" applyProtection="1"/>
    <xf numFmtId="0" fontId="2" fillId="26" borderId="0" xfId="32" applyNumberFormat="1" applyFont="1" applyFill="1" applyBorder="1" applyAlignment="1" applyProtection="1">
      <alignment horizontal="left"/>
    </xf>
    <xf numFmtId="1" fontId="5" fillId="26" borderId="0" xfId="0" applyNumberFormat="1" applyFont="1" applyFill="1" applyBorder="1" applyProtection="1"/>
    <xf numFmtId="3" fontId="2" fillId="24" borderId="11" xfId="32" applyNumberFormat="1" applyFont="1" applyFill="1" applyBorder="1" applyAlignment="1" applyProtection="1">
      <alignment horizontal="right"/>
    </xf>
    <xf numFmtId="3" fontId="2" fillId="27" borderId="12" xfId="32" applyNumberFormat="1" applyFont="1" applyFill="1" applyBorder="1" applyAlignment="1" applyProtection="1">
      <alignment horizontal="right"/>
    </xf>
    <xf numFmtId="3" fontId="2" fillId="27" borderId="13" xfId="32" applyNumberFormat="1" applyFont="1" applyFill="1" applyBorder="1" applyAlignment="1" applyProtection="1">
      <alignment horizontal="right"/>
    </xf>
    <xf numFmtId="3" fontId="2" fillId="27" borderId="14" xfId="32" applyNumberFormat="1" applyFont="1" applyFill="1" applyBorder="1" applyAlignment="1" applyProtection="1">
      <alignment horizontal="right"/>
    </xf>
    <xf numFmtId="3" fontId="2" fillId="27" borderId="15" xfId="32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0" fillId="0" borderId="10" xfId="0" applyBorder="1" applyProtection="1"/>
    <xf numFmtId="0" fontId="0" fillId="0" borderId="12" xfId="0" applyBorder="1" applyProtection="1"/>
    <xf numFmtId="3" fontId="3" fillId="24" borderId="10" xfId="32" applyNumberFormat="1" applyFont="1" applyFill="1" applyBorder="1" applyAlignment="1" applyProtection="1">
      <alignment horizontal="right"/>
    </xf>
    <xf numFmtId="3" fontId="3" fillId="27" borderId="14" xfId="32" applyNumberFormat="1" applyFont="1" applyFill="1" applyBorder="1" applyAlignment="1" applyProtection="1">
      <alignment horizontal="right"/>
    </xf>
    <xf numFmtId="3" fontId="3" fillId="27" borderId="13" xfId="32" applyNumberFormat="1" applyFont="1" applyFill="1" applyBorder="1" applyAlignment="1" applyProtection="1">
      <alignment horizontal="right"/>
    </xf>
    <xf numFmtId="0" fontId="3" fillId="24" borderId="0" xfId="32" applyNumberFormat="1" applyFont="1" applyFill="1" applyBorder="1" applyAlignment="1" applyProtection="1">
      <alignment horizontal="left"/>
    </xf>
    <xf numFmtId="2" fontId="0" fillId="0" borderId="0" xfId="0" applyNumberFormat="1" applyProtection="1"/>
    <xf numFmtId="3" fontId="0" fillId="0" borderId="0" xfId="0" applyNumberFormat="1" applyProtection="1"/>
    <xf numFmtId="1" fontId="0" fillId="0" borderId="0" xfId="0" applyNumberFormat="1" applyProtection="1"/>
    <xf numFmtId="0" fontId="1" fillId="24" borderId="0" xfId="0" applyFont="1" applyFill="1" applyBorder="1" applyAlignment="1" applyProtection="1">
      <alignment horizontal="center"/>
    </xf>
    <xf numFmtId="0" fontId="1" fillId="0" borderId="0" xfId="0" applyFont="1" applyProtection="1"/>
    <xf numFmtId="3" fontId="2" fillId="24" borderId="12" xfId="32" applyNumberFormat="1" applyFont="1" applyFill="1" applyBorder="1" applyAlignment="1" applyProtection="1">
      <alignment horizontal="right"/>
    </xf>
    <xf numFmtId="3" fontId="2" fillId="25" borderId="0" xfId="34" applyNumberFormat="1" applyFont="1" applyFill="1" applyAlignment="1" applyProtection="1">
      <alignment wrapText="1"/>
    </xf>
    <xf numFmtId="3" fontId="2" fillId="24" borderId="0" xfId="0" applyNumberFormat="1" applyFont="1" applyFill="1" applyAlignment="1" applyProtection="1">
      <alignment wrapText="1"/>
    </xf>
    <xf numFmtId="3" fontId="3" fillId="24" borderId="0" xfId="0" applyNumberFormat="1" applyFont="1" applyFill="1" applyBorder="1" applyAlignment="1" applyProtection="1">
      <alignment horizontal="center"/>
    </xf>
    <xf numFmtId="3" fontId="0" fillId="24" borderId="0" xfId="0" applyNumberFormat="1" applyFill="1" applyAlignment="1" applyProtection="1">
      <alignment horizontal="center"/>
    </xf>
    <xf numFmtId="3" fontId="2" fillId="26" borderId="0" xfId="32" applyNumberFormat="1" applyFont="1" applyFill="1" applyBorder="1" applyAlignment="1" applyProtection="1">
      <alignment horizontal="center"/>
    </xf>
    <xf numFmtId="3" fontId="2" fillId="24" borderId="0" xfId="32" applyNumberFormat="1" applyFont="1" applyFill="1" applyBorder="1" applyAlignment="1" applyProtection="1">
      <alignment horizontal="center"/>
    </xf>
  </cellXfs>
  <cellStyles count="46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l 2" xfId="31"/>
    <cellStyle name="Normal 3" xfId="32"/>
    <cellStyle name="Normal_Taul23" xfId="33"/>
    <cellStyle name="Normal_Taul3" xfId="34"/>
    <cellStyle name="Otsikko" xfId="35" builtinId="15" customBuiltin="1"/>
    <cellStyle name="Otsikko 1" xfId="36" builtinId="16" customBuiltin="1"/>
    <cellStyle name="Otsikko 2" xfId="37" builtinId="17" customBuiltin="1"/>
    <cellStyle name="Otsikko 3" xfId="38" builtinId="18" customBuiltin="1"/>
    <cellStyle name="Otsikko 4" xfId="39" builtinId="19" customBuiltin="1"/>
    <cellStyle name="Selittävä teksti" xfId="40" builtinId="53" customBuiltin="1"/>
    <cellStyle name="Summa" xfId="41" builtinId="25" customBuiltin="1"/>
    <cellStyle name="Syöttö" xfId="42" builtinId="20" customBuiltin="1"/>
    <cellStyle name="Tarkistussolu" xfId="43" builtinId="23" customBuiltin="1"/>
    <cellStyle name="Tulostus" xfId="44" builtinId="21" customBuiltin="1"/>
    <cellStyle name="Varoitusteksti" xfId="45" builtinId="11" customBuiltin="1"/>
  </cellStyles>
  <dxfs count="9"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1927860</xdr:colOff>
      <xdr:row>1</xdr:row>
      <xdr:rowOff>411480</xdr:rowOff>
    </xdr:to>
    <xdr:pic>
      <xdr:nvPicPr>
        <xdr:cNvPr id="15259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9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30480</xdr:rowOff>
    </xdr:from>
    <xdr:to>
      <xdr:col>2</xdr:col>
      <xdr:colOff>1935480</xdr:colOff>
      <xdr:row>1</xdr:row>
      <xdr:rowOff>411480</xdr:rowOff>
    </xdr:to>
    <xdr:pic>
      <xdr:nvPicPr>
        <xdr:cNvPr id="1536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1920240</xdr:colOff>
      <xdr:row>2</xdr:row>
      <xdr:rowOff>0</xdr:rowOff>
    </xdr:to>
    <xdr:pic>
      <xdr:nvPicPr>
        <xdr:cNvPr id="1515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21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5054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952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849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I95"/>
  <sheetViews>
    <sheetView tabSelected="1" zoomScale="90" zoomScaleNormal="90" workbookViewId="0">
      <pane xSplit="2" ySplit="5" topLeftCell="C6" activePane="bottomRight" state="frozen"/>
      <selection activeCell="E10" sqref="E10"/>
      <selection pane="topRight" activeCell="E10" sqref="E10"/>
      <selection pane="bottomLeft" activeCell="E10" sqref="E10"/>
      <selection pane="bottomRight" activeCell="H63" sqref="H63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8" width="16.6640625" style="5" customWidth="1"/>
    <col min="9" max="9" width="9.109375" style="5"/>
    <col min="10" max="10" width="12.6640625" style="5" bestFit="1" customWidth="1"/>
    <col min="11" max="16384" width="9.109375" style="5"/>
  </cols>
  <sheetData>
    <row r="1" spans="1:8" x14ac:dyDescent="0.25">
      <c r="A1" s="9"/>
      <c r="B1" s="10"/>
      <c r="C1" s="11"/>
      <c r="D1" s="11"/>
      <c r="E1" s="11"/>
      <c r="F1" s="11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110</v>
      </c>
      <c r="C4" s="15"/>
      <c r="D4" s="15"/>
      <c r="E4" s="15"/>
      <c r="F4" s="15"/>
      <c r="G4" s="15"/>
      <c r="H4" s="15"/>
    </row>
    <row r="5" spans="1:8" x14ac:dyDescent="0.25">
      <c r="A5" s="12"/>
      <c r="B5" s="13" t="s">
        <v>46</v>
      </c>
      <c r="C5" s="51"/>
      <c r="D5" s="16"/>
      <c r="E5" s="17"/>
      <c r="F5" s="17"/>
      <c r="G5" s="17"/>
      <c r="H5" s="17"/>
    </row>
    <row r="6" spans="1:8" ht="13.8" x14ac:dyDescent="0.25">
      <c r="A6" s="33"/>
      <c r="B6" s="27" t="s">
        <v>0</v>
      </c>
      <c r="C6" s="31"/>
      <c r="D6" s="31"/>
      <c r="E6" s="31"/>
      <c r="F6" s="31"/>
      <c r="G6" s="31"/>
      <c r="H6" s="31"/>
    </row>
    <row r="7" spans="1:8" x14ac:dyDescent="0.25">
      <c r="A7" s="18"/>
      <c r="B7" s="19" t="s">
        <v>46</v>
      </c>
      <c r="C7" s="8"/>
      <c r="D7" s="8"/>
      <c r="E7" s="2"/>
      <c r="F7" s="2"/>
      <c r="G7" s="2"/>
      <c r="H7" s="2"/>
    </row>
    <row r="8" spans="1:8" x14ac:dyDescent="0.25">
      <c r="A8" s="20"/>
      <c r="B8" s="3" t="s">
        <v>47</v>
      </c>
      <c r="C8" s="21">
        <f t="shared" ref="C8:G8" si="0">SUM(C9:C12)</f>
        <v>11803855.359999999</v>
      </c>
      <c r="D8" s="21">
        <f t="shared" si="0"/>
        <v>10859453</v>
      </c>
      <c r="E8" s="21">
        <f t="shared" si="0"/>
        <v>0</v>
      </c>
      <c r="F8" s="21">
        <f t="shared" si="0"/>
        <v>10859453</v>
      </c>
      <c r="G8" s="21">
        <f t="shared" si="0"/>
        <v>10762666</v>
      </c>
      <c r="H8" s="21">
        <f>F8-G8</f>
        <v>96787</v>
      </c>
    </row>
    <row r="9" spans="1:8" x14ac:dyDescent="0.25">
      <c r="A9" s="22" t="s">
        <v>51</v>
      </c>
      <c r="B9" s="23" t="s">
        <v>1</v>
      </c>
      <c r="C9" s="21">
        <f>SUM('VAL YHT:LAIKUIS'!C9)</f>
        <v>3879875.59</v>
      </c>
      <c r="D9" s="21">
        <f>SUM('VAL YHT:LAIKUIS'!D9)</f>
        <v>2801509.5599999996</v>
      </c>
      <c r="E9" s="21">
        <f>SUM('VAL YHT:LAIKUIS'!E9)</f>
        <v>0</v>
      </c>
      <c r="F9" s="21">
        <f>SUM('VAL YHT:LAIKUIS'!F9)</f>
        <v>2801509.5599999996</v>
      </c>
      <c r="G9" s="21">
        <f>SUM('VAL YHT:LAIKUIS'!G9)</f>
        <v>2805230</v>
      </c>
      <c r="H9" s="21">
        <f>SUM('VAL YHT:LAIKUIS'!H9)</f>
        <v>-3720.4400000000669</v>
      </c>
    </row>
    <row r="10" spans="1:8" x14ac:dyDescent="0.25">
      <c r="A10" s="22" t="s">
        <v>52</v>
      </c>
      <c r="B10" s="23" t="s">
        <v>53</v>
      </c>
      <c r="C10" s="21">
        <f>SUM('VAL YHT:LAIKUIS'!C10)</f>
        <v>100585.44</v>
      </c>
      <c r="D10" s="21">
        <f>SUM('VAL YHT:LAIKUIS'!D10)</f>
        <v>130000.08</v>
      </c>
      <c r="E10" s="21">
        <f>SUM('VAL YHT:LAIKUIS'!E10)</f>
        <v>0</v>
      </c>
      <c r="F10" s="21">
        <f>SUM('VAL YHT:LAIKUIS'!F10)</f>
        <v>130000.08</v>
      </c>
      <c r="G10" s="21">
        <f>SUM('VAL YHT:LAIKUIS'!G10)</f>
        <v>110000</v>
      </c>
      <c r="H10" s="21">
        <f>SUM('VAL YHT:LAIKUIS'!H10)</f>
        <v>20000.080000000002</v>
      </c>
    </row>
    <row r="11" spans="1:8" x14ac:dyDescent="0.25">
      <c r="A11" s="22" t="s">
        <v>54</v>
      </c>
      <c r="B11" s="23" t="s">
        <v>2</v>
      </c>
      <c r="C11" s="21">
        <f>SUM('VAL YHT:LAIKUIS'!C11)</f>
        <v>6569562.25</v>
      </c>
      <c r="D11" s="21">
        <f>SUM('VAL YHT:LAIKUIS'!D11)</f>
        <v>6809583.1200000001</v>
      </c>
      <c r="E11" s="21">
        <f>SUM('VAL YHT:LAIKUIS'!E11)</f>
        <v>0</v>
      </c>
      <c r="F11" s="21">
        <f>SUM('VAL YHT:LAIKUIS'!F11)</f>
        <v>6809583.1200000001</v>
      </c>
      <c r="G11" s="21">
        <f>SUM('VAL YHT:LAIKUIS'!G11)</f>
        <v>6739736</v>
      </c>
      <c r="H11" s="21">
        <f>SUM('VAL YHT:LAIKUIS'!H11)</f>
        <v>69847.120000000083</v>
      </c>
    </row>
    <row r="12" spans="1:8" x14ac:dyDescent="0.25">
      <c r="A12" s="22" t="s">
        <v>55</v>
      </c>
      <c r="B12" s="23" t="s">
        <v>3</v>
      </c>
      <c r="C12" s="21">
        <f>SUM('VAL YHT:LAIKUIS'!C12)</f>
        <v>1253832.0800000003</v>
      </c>
      <c r="D12" s="21">
        <f>SUM('VAL YHT:LAIKUIS'!D12)</f>
        <v>1118360.24</v>
      </c>
      <c r="E12" s="21">
        <f>SUM('VAL YHT:LAIKUIS'!E12)</f>
        <v>0</v>
      </c>
      <c r="F12" s="21">
        <f>SUM('VAL YHT:LAIKUIS'!F12)</f>
        <v>1118360.24</v>
      </c>
      <c r="G12" s="21">
        <f>SUM('VAL YHT:LAIKUIS'!G12)</f>
        <v>1107700</v>
      </c>
      <c r="H12" s="21">
        <f>SUM('VAL YHT:LAIKUIS'!H12)</f>
        <v>10660.240000000005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:G14" si="1">SUM(C15:C20)</f>
        <v>9397064.5800000001</v>
      </c>
      <c r="D14" s="21">
        <f t="shared" si="1"/>
        <v>10593430.560000001</v>
      </c>
      <c r="E14" s="21">
        <f t="shared" si="1"/>
        <v>0</v>
      </c>
      <c r="F14" s="21">
        <f t="shared" si="1"/>
        <v>10593430.560000001</v>
      </c>
      <c r="G14" s="21">
        <f t="shared" si="1"/>
        <v>9626730</v>
      </c>
      <c r="H14" s="21">
        <f t="shared" ref="H14:H28" si="2">F14-G14</f>
        <v>966700.56000000052</v>
      </c>
    </row>
    <row r="15" spans="1:8" x14ac:dyDescent="0.25">
      <c r="A15" s="22" t="s">
        <v>56</v>
      </c>
      <c r="B15" s="23" t="s">
        <v>5</v>
      </c>
      <c r="C15" s="21">
        <f>SUM('VAL YHT:LAIKUIS'!C15)</f>
        <v>0</v>
      </c>
      <c r="D15" s="21">
        <f>SUM('VAL YHT:LAIKUIS'!D15)</f>
        <v>0</v>
      </c>
      <c r="E15" s="21">
        <f>SUM('VAL YHT:LAIKUIS'!E15)</f>
        <v>0</v>
      </c>
      <c r="F15" s="21">
        <f>SUM('VAL YHT:LAIKUIS'!F15)</f>
        <v>0</v>
      </c>
      <c r="G15" s="21">
        <f>SUM('VAL YHT:LAIKUIS'!G15)</f>
        <v>0</v>
      </c>
      <c r="H15" s="21">
        <f>SUM('VAL YHT:LAIKUIS'!H15)</f>
        <v>0</v>
      </c>
    </row>
    <row r="16" spans="1:8" x14ac:dyDescent="0.25">
      <c r="A16" s="22" t="s">
        <v>57</v>
      </c>
      <c r="B16" s="23" t="s">
        <v>6</v>
      </c>
      <c r="C16" s="21">
        <f>SUM('VAL YHT:LAIKUIS'!C16)</f>
        <v>0</v>
      </c>
      <c r="D16" s="21">
        <f>SUM('VAL YHT:LAIKUIS'!D16)</f>
        <v>0</v>
      </c>
      <c r="E16" s="21">
        <f>SUM('VAL YHT:LAIKUIS'!E16)</f>
        <v>0</v>
      </c>
      <c r="F16" s="21">
        <f>SUM('VAL YHT:LAIKUIS'!F16)</f>
        <v>0</v>
      </c>
      <c r="G16" s="21">
        <f>SUM('VAL YHT:LAIKUIS'!G16)</f>
        <v>0</v>
      </c>
      <c r="H16" s="21">
        <f>SUM('VAL YHT:LAIKUIS'!H16)</f>
        <v>0</v>
      </c>
    </row>
    <row r="17" spans="1:8" x14ac:dyDescent="0.25">
      <c r="A17" s="22" t="s">
        <v>58</v>
      </c>
      <c r="B17" s="23" t="s">
        <v>7</v>
      </c>
      <c r="C17" s="21">
        <f>SUM('VAL YHT:LAIKUIS'!C17)</f>
        <v>8427775.2699999996</v>
      </c>
      <c r="D17" s="21">
        <f>SUM('VAL YHT:LAIKUIS'!D17)</f>
        <v>9716180.5199999996</v>
      </c>
      <c r="E17" s="21">
        <f>SUM('VAL YHT:LAIKUIS'!E17)</f>
        <v>0</v>
      </c>
      <c r="F17" s="21">
        <f>SUM('VAL YHT:LAIKUIS'!F17)</f>
        <v>9716180.5199999996</v>
      </c>
      <c r="G17" s="21">
        <f>SUM('VAL YHT:LAIKUIS'!G17)</f>
        <v>8735730</v>
      </c>
      <c r="H17" s="21">
        <f>SUM('VAL YHT:LAIKUIS'!H17)</f>
        <v>980450.51999999967</v>
      </c>
    </row>
    <row r="18" spans="1:8" x14ac:dyDescent="0.25">
      <c r="A18" s="22" t="s">
        <v>59</v>
      </c>
      <c r="B18" s="23" t="s">
        <v>8</v>
      </c>
      <c r="C18" s="21">
        <f>SUM('VAL YHT:LAIKUIS'!C18)</f>
        <v>916898.29999999993</v>
      </c>
      <c r="D18" s="21">
        <f>SUM('VAL YHT:LAIKUIS'!D18)</f>
        <v>773350.08000000007</v>
      </c>
      <c r="E18" s="21">
        <f>SUM('VAL YHT:LAIKUIS'!E18)</f>
        <v>0</v>
      </c>
      <c r="F18" s="21">
        <f>SUM('VAL YHT:LAIKUIS'!F18)</f>
        <v>773350.08000000007</v>
      </c>
      <c r="G18" s="21">
        <f>SUM('VAL YHT:LAIKUIS'!G18)</f>
        <v>786400</v>
      </c>
      <c r="H18" s="21">
        <f>SUM('VAL YHT:LAIKUIS'!H18)</f>
        <v>-13049.919999999998</v>
      </c>
    </row>
    <row r="19" spans="1:8" x14ac:dyDescent="0.25">
      <c r="A19" s="22" t="s">
        <v>60</v>
      </c>
      <c r="B19" s="23" t="s">
        <v>9</v>
      </c>
      <c r="C19" s="21">
        <f>SUM('VAL YHT:LAIKUIS'!C19)</f>
        <v>0</v>
      </c>
      <c r="D19" s="21">
        <f>SUM('VAL YHT:LAIKUIS'!D19)</f>
        <v>0</v>
      </c>
      <c r="E19" s="21">
        <f>SUM('VAL YHT:LAIKUIS'!E19)</f>
        <v>0</v>
      </c>
      <c r="F19" s="21">
        <f>SUM('VAL YHT:LAIKUIS'!F19)</f>
        <v>0</v>
      </c>
      <c r="G19" s="21">
        <f>SUM('VAL YHT:LAIKUIS'!G19)</f>
        <v>0</v>
      </c>
      <c r="H19" s="21">
        <f>SUM('VAL YHT:LAIKUIS'!H19)</f>
        <v>0</v>
      </c>
    </row>
    <row r="20" spans="1:8" x14ac:dyDescent="0.25">
      <c r="A20" s="22" t="s">
        <v>61</v>
      </c>
      <c r="B20" s="23" t="s">
        <v>10</v>
      </c>
      <c r="C20" s="21">
        <f>SUM('VAL YHT:LAIKUIS'!C20)</f>
        <v>52391.009999999995</v>
      </c>
      <c r="D20" s="21">
        <f>SUM('VAL YHT:LAIKUIS'!D20)</f>
        <v>103899.96</v>
      </c>
      <c r="E20" s="21">
        <f>SUM('VAL YHT:LAIKUIS'!E20)</f>
        <v>0</v>
      </c>
      <c r="F20" s="21">
        <f>SUM('VAL YHT:LAIKUIS'!F20)</f>
        <v>103899.96</v>
      </c>
      <c r="G20" s="21">
        <f>SUM('VAL YHT:LAIKUIS'!G20)</f>
        <v>104600</v>
      </c>
      <c r="H20" s="21">
        <f>SUM('VAL YHT:LAIKUIS'!H20)</f>
        <v>-700.0399999999936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:G22" si="3">SUM(C23)</f>
        <v>7090971.0899999989</v>
      </c>
      <c r="D22" s="21">
        <f t="shared" si="3"/>
        <v>5234762.28</v>
      </c>
      <c r="E22" s="21">
        <f t="shared" si="3"/>
        <v>0</v>
      </c>
      <c r="F22" s="21">
        <f t="shared" si="3"/>
        <v>5234762.28</v>
      </c>
      <c r="G22" s="21">
        <f t="shared" si="3"/>
        <v>6421035</v>
      </c>
      <c r="H22" s="21">
        <f t="shared" si="2"/>
        <v>-1186272.7199999997</v>
      </c>
    </row>
    <row r="23" spans="1:8" x14ac:dyDescent="0.25">
      <c r="A23" s="22" t="s">
        <v>62</v>
      </c>
      <c r="B23" s="23" t="s">
        <v>11</v>
      </c>
      <c r="C23" s="21">
        <f>SUM('VAL YHT:LAIKUIS'!C23)</f>
        <v>7090971.0899999989</v>
      </c>
      <c r="D23" s="21">
        <f>SUM('VAL YHT:LAIKUIS'!D23)</f>
        <v>5234762.28</v>
      </c>
      <c r="E23" s="21">
        <f>SUM('VAL YHT:LAIKUIS'!E23)</f>
        <v>0</v>
      </c>
      <c r="F23" s="21">
        <f>SUM('VAL YHT:LAIKUIS'!F23)</f>
        <v>5234762.28</v>
      </c>
      <c r="G23" s="21">
        <f>SUM('VAL YHT:LAIKUIS'!G23)</f>
        <v>6421035</v>
      </c>
      <c r="H23" s="21">
        <f>SUM('VAL YHT:LAIKUIS'!H23)</f>
        <v>-1186272.7199999997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:G25" si="4">SUM(C26)</f>
        <v>143016.18</v>
      </c>
      <c r="D25" s="21">
        <f t="shared" si="4"/>
        <v>81099.839999999997</v>
      </c>
      <c r="E25" s="21">
        <f t="shared" si="4"/>
        <v>0</v>
      </c>
      <c r="F25" s="21">
        <f t="shared" si="4"/>
        <v>81099.839999999997</v>
      </c>
      <c r="G25" s="21">
        <f t="shared" si="4"/>
        <v>92600</v>
      </c>
      <c r="H25" s="21">
        <f t="shared" si="2"/>
        <v>-11500.160000000003</v>
      </c>
    </row>
    <row r="26" spans="1:8" x14ac:dyDescent="0.25">
      <c r="A26" s="22" t="s">
        <v>63</v>
      </c>
      <c r="B26" s="23" t="s">
        <v>12</v>
      </c>
      <c r="C26" s="21">
        <f>SUM('VAL YHT:LAIKUIS'!C26)</f>
        <v>143016.18</v>
      </c>
      <c r="D26" s="21">
        <f>SUM('VAL YHT:LAIKUIS'!D26)</f>
        <v>81099.839999999997</v>
      </c>
      <c r="E26" s="21">
        <f>SUM('VAL YHT:LAIKUIS'!E26)</f>
        <v>0</v>
      </c>
      <c r="F26" s="21">
        <f>SUM('VAL YHT:LAIKUIS'!F26)</f>
        <v>81099.839999999997</v>
      </c>
      <c r="G26" s="21">
        <f>SUM('VAL YHT:LAIKUIS'!G26)</f>
        <v>92600</v>
      </c>
      <c r="H26" s="53">
        <f>SUM('VAL YHT:LAIKUIS'!H26)</f>
        <v>-11500.160000000003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:G28" si="5">SUM(C29)</f>
        <v>689578.53999999992</v>
      </c>
      <c r="D28" s="21">
        <f t="shared" si="5"/>
        <v>250849.8</v>
      </c>
      <c r="E28" s="21">
        <f t="shared" si="5"/>
        <v>0</v>
      </c>
      <c r="F28" s="21">
        <f t="shared" si="5"/>
        <v>250849.8</v>
      </c>
      <c r="G28" s="21">
        <f t="shared" si="5"/>
        <v>299350</v>
      </c>
      <c r="H28" s="21">
        <f t="shared" si="2"/>
        <v>-48500.200000000012</v>
      </c>
    </row>
    <row r="29" spans="1:8" x14ac:dyDescent="0.25">
      <c r="A29" s="22" t="s">
        <v>64</v>
      </c>
      <c r="B29" s="23" t="s">
        <v>13</v>
      </c>
      <c r="C29" s="21">
        <f>SUM('VAL YHT:LAIKUIS'!C29)</f>
        <v>689578.53999999992</v>
      </c>
      <c r="D29" s="21">
        <f>SUM('VAL YHT:LAIKUIS'!D29)</f>
        <v>250849.8</v>
      </c>
      <c r="E29" s="21">
        <f>SUM('VAL YHT:LAIKUIS'!E29)</f>
        <v>0</v>
      </c>
      <c r="F29" s="21">
        <f>SUM('VAL YHT:LAIKUIS'!F29)</f>
        <v>250849.8</v>
      </c>
      <c r="G29" s="21">
        <f>SUM('VAL YHT:LAIKUIS'!G29)</f>
        <v>299350</v>
      </c>
      <c r="H29" s="21">
        <f>SUM('VAL YHT:LAIKUIS'!H29)</f>
        <v>-48500.200000000012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:G31" si="6">C28+C25+C22+C14+C8</f>
        <v>29124485.75</v>
      </c>
      <c r="D31" s="28">
        <f t="shared" si="6"/>
        <v>27019595.48</v>
      </c>
      <c r="E31" s="28">
        <f t="shared" si="6"/>
        <v>0</v>
      </c>
      <c r="F31" s="28">
        <f t="shared" si="6"/>
        <v>27019595.48</v>
      </c>
      <c r="G31" s="28">
        <f t="shared" si="6"/>
        <v>27202381</v>
      </c>
      <c r="H31" s="28">
        <f t="shared" ref="H31" si="7">F31-G31</f>
        <v>-182785.51999999955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9" x14ac:dyDescent="0.25">
      <c r="A33" s="25"/>
      <c r="B33" s="3" t="s">
        <v>15</v>
      </c>
      <c r="C33" s="21">
        <f t="shared" ref="C33:G33" si="8">SUM(C34)</f>
        <v>0</v>
      </c>
      <c r="D33" s="21">
        <f t="shared" si="8"/>
        <v>0</v>
      </c>
      <c r="E33" s="21">
        <f t="shared" si="8"/>
        <v>0</v>
      </c>
      <c r="F33" s="21">
        <f t="shared" si="8"/>
        <v>0</v>
      </c>
      <c r="G33" s="21">
        <f t="shared" si="8"/>
        <v>0</v>
      </c>
      <c r="H33" s="21">
        <f>IF(G33=0,0,G33-F33)</f>
        <v>0</v>
      </c>
    </row>
    <row r="34" spans="1:9" x14ac:dyDescent="0.25">
      <c r="A34" s="22" t="s">
        <v>65</v>
      </c>
      <c r="B34" s="23" t="s">
        <v>15</v>
      </c>
      <c r="C34" s="21">
        <f>SUM('VAL YHT:LAIKUIS'!C34)</f>
        <v>0</v>
      </c>
      <c r="D34" s="21">
        <f>SUM('VAL YHT:LAIKUIS'!D34)</f>
        <v>0</v>
      </c>
      <c r="E34" s="21">
        <f>SUM('VAL YHT:LAIKUIS'!E34)</f>
        <v>0</v>
      </c>
      <c r="F34" s="21">
        <f>SUM('VAL YHT:LAIKUIS'!F34)</f>
        <v>0</v>
      </c>
      <c r="G34" s="21">
        <f>SUM('VAL YHT:LAIKUIS'!G34)</f>
        <v>0</v>
      </c>
      <c r="H34" s="21">
        <f>SUM('VAL YHT:LAIKUIS'!H34)</f>
        <v>0</v>
      </c>
    </row>
    <row r="35" spans="1:9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9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9" ht="13.8" x14ac:dyDescent="0.25">
      <c r="A37" s="22"/>
      <c r="B37" s="7"/>
      <c r="C37" s="32"/>
      <c r="D37" s="32"/>
      <c r="E37" s="32"/>
      <c r="F37" s="32"/>
      <c r="G37" s="32"/>
      <c r="H37" s="32"/>
    </row>
    <row r="38" spans="1:9" x14ac:dyDescent="0.25">
      <c r="A38" s="25"/>
      <c r="B38" s="29" t="s">
        <v>48</v>
      </c>
      <c r="C38" s="21">
        <f>SUM(C39:C42)</f>
        <v>175430831.08000001</v>
      </c>
      <c r="D38" s="21">
        <f>SUM(D39:D42)</f>
        <v>170894533.32000002</v>
      </c>
      <c r="E38" s="21">
        <f>SUM(E39:E42)</f>
        <v>0</v>
      </c>
      <c r="F38" s="21">
        <f>SUM(F39:F42)</f>
        <v>170894533.32000002</v>
      </c>
      <c r="G38" s="21">
        <f>SUM(G39:G42)</f>
        <v>171893965.20589998</v>
      </c>
      <c r="H38" s="21">
        <f t="shared" ref="H38:H57" si="9">F38-G38</f>
        <v>-999431.88589996099</v>
      </c>
    </row>
    <row r="39" spans="1:9" x14ac:dyDescent="0.25">
      <c r="A39" s="22" t="s">
        <v>66</v>
      </c>
      <c r="B39" s="23" t="s">
        <v>17</v>
      </c>
      <c r="C39" s="21">
        <f>SUM('VAL YHT:LAIKUIS'!C39)</f>
        <v>139943066.13</v>
      </c>
      <c r="D39" s="21">
        <f>SUM('VAL YHT:LAIKUIS'!D39)</f>
        <v>137114914.08000001</v>
      </c>
      <c r="E39" s="21">
        <f>SUM('VAL YHT:LAIKUIS'!E39)</f>
        <v>0</v>
      </c>
      <c r="F39" s="21">
        <f>SUM('VAL YHT:LAIKUIS'!F39)</f>
        <v>137114914.08000001</v>
      </c>
      <c r="G39" s="21">
        <f>SUM('VAL YHT:LAIKUIS'!G39)</f>
        <v>139865866</v>
      </c>
      <c r="H39" s="21">
        <f>SUM('VAL YHT:LAIKUIS'!H39)</f>
        <v>-2750951.9199999967</v>
      </c>
    </row>
    <row r="40" spans="1:9" x14ac:dyDescent="0.25">
      <c r="A40" s="22" t="s">
        <v>67</v>
      </c>
      <c r="B40" s="23" t="s">
        <v>18</v>
      </c>
      <c r="C40" s="21">
        <f>SUM('VAL YHT:LAIKUIS'!C40)</f>
        <v>29741942.25</v>
      </c>
      <c r="D40" s="21">
        <f>SUM('VAL YHT:LAIKUIS'!D40)</f>
        <v>27907144.800000001</v>
      </c>
      <c r="E40" s="21">
        <f>SUM('VAL YHT:LAIKUIS'!E40)</f>
        <v>0</v>
      </c>
      <c r="F40" s="21">
        <f>SUM('VAL YHT:LAIKUIS'!F40)</f>
        <v>27907144.800000001</v>
      </c>
      <c r="G40" s="21">
        <f>SUM('VAL YHT:LAIKUIS'!G40)</f>
        <v>28149527.903499998</v>
      </c>
      <c r="H40" s="21">
        <f>SUM('VAL YHT:LAIKUIS'!H40)</f>
        <v>-242383.10350000032</v>
      </c>
    </row>
    <row r="41" spans="1:9" x14ac:dyDescent="0.25">
      <c r="A41" s="22" t="s">
        <v>68</v>
      </c>
      <c r="B41" s="23" t="s">
        <v>19</v>
      </c>
      <c r="C41" s="21">
        <f>SUM('VAL YHT:LAIKUIS'!C41)</f>
        <v>9112623.959999999</v>
      </c>
      <c r="D41" s="21">
        <f>SUM('VAL YHT:LAIKUIS'!D41)</f>
        <v>7360724.1599999983</v>
      </c>
      <c r="E41" s="21">
        <f>SUM('VAL YHT:LAIKUIS'!E41)</f>
        <v>0</v>
      </c>
      <c r="F41" s="21">
        <f>SUM('VAL YHT:LAIKUIS'!F41)</f>
        <v>7360724.1599999983</v>
      </c>
      <c r="G41" s="21">
        <f>SUM('VAL YHT:LAIKUIS'!G41)</f>
        <v>7146783.3024000004</v>
      </c>
      <c r="H41" s="21">
        <f>SUM('VAL YHT:LAIKUIS'!H41)</f>
        <v>213940.85760000028</v>
      </c>
    </row>
    <row r="42" spans="1:9" x14ac:dyDescent="0.25">
      <c r="A42" s="22" t="s">
        <v>69</v>
      </c>
      <c r="B42" s="23" t="s">
        <v>20</v>
      </c>
      <c r="C42" s="21">
        <f>SUM('VAL YHT:LAIKUIS'!C42)</f>
        <v>-3366801.2600000002</v>
      </c>
      <c r="D42" s="21">
        <f>SUM('VAL YHT:LAIKUIS'!D42)</f>
        <v>-1488249.72</v>
      </c>
      <c r="E42" s="21">
        <f>SUM('VAL YHT:LAIKUIS'!E42)</f>
        <v>0</v>
      </c>
      <c r="F42" s="21">
        <f>SUM('VAL YHT:LAIKUIS'!F42)</f>
        <v>-1488249.72</v>
      </c>
      <c r="G42" s="21">
        <f>SUM('VAL YHT:LAIKUIS'!G42)</f>
        <v>-3268212</v>
      </c>
      <c r="H42" s="21">
        <f>SUM('VAL YHT:LAIKUIS'!H42)</f>
        <v>1779962.28</v>
      </c>
    </row>
    <row r="43" spans="1:9" x14ac:dyDescent="0.25">
      <c r="A43" s="22"/>
      <c r="B43" s="23"/>
      <c r="C43" s="24"/>
      <c r="D43" s="24"/>
      <c r="E43" s="24"/>
      <c r="F43" s="24"/>
      <c r="G43" s="24"/>
      <c r="H43" s="24"/>
    </row>
    <row r="44" spans="1:9" x14ac:dyDescent="0.25">
      <c r="A44" s="25"/>
      <c r="B44" s="29" t="s">
        <v>49</v>
      </c>
      <c r="C44" s="21">
        <f t="shared" ref="C44:G44" si="10">SUM(C45:C46)</f>
        <v>52449398.210000001</v>
      </c>
      <c r="D44" s="21">
        <f t="shared" si="10"/>
        <v>52209225.360000014</v>
      </c>
      <c r="E44" s="21">
        <f t="shared" si="10"/>
        <v>0.12</v>
      </c>
      <c r="F44" s="21">
        <f t="shared" si="10"/>
        <v>52209225.480000004</v>
      </c>
      <c r="G44" s="21">
        <f t="shared" si="10"/>
        <v>52730955</v>
      </c>
      <c r="H44" s="21">
        <f t="shared" si="9"/>
        <v>-521729.51999999583</v>
      </c>
    </row>
    <row r="45" spans="1:9" x14ac:dyDescent="0.25">
      <c r="A45" s="22" t="s">
        <v>70</v>
      </c>
      <c r="B45" s="23" t="s">
        <v>21</v>
      </c>
      <c r="C45" s="21">
        <f>SUM('VAL YHT:LAIKUIS'!C45)</f>
        <v>10646148.959999999</v>
      </c>
      <c r="D45" s="21">
        <f>SUM('VAL YHT:LAIKUIS'!D45)</f>
        <v>10975610.880000001</v>
      </c>
      <c r="E45" s="21">
        <f>SUM('VAL YHT:LAIKUIS'!E45)</f>
        <v>0</v>
      </c>
      <c r="F45" s="21">
        <f>SUM('VAL YHT:LAIKUIS'!F45)</f>
        <v>10975610.880000001</v>
      </c>
      <c r="G45" s="21">
        <f>SUM('VAL YHT:LAIKUIS'!G45)</f>
        <v>11214400</v>
      </c>
      <c r="H45" s="21">
        <f>SUM('VAL YHT:LAIKUIS'!H45)</f>
        <v>-238789.11999999918</v>
      </c>
    </row>
    <row r="46" spans="1:9" x14ac:dyDescent="0.25">
      <c r="A46" s="22" t="s">
        <v>71</v>
      </c>
      <c r="B46" s="23" t="s">
        <v>22</v>
      </c>
      <c r="C46" s="21">
        <f>SUM('VAL YHT:LAIKUIS'!C46)</f>
        <v>41803249.25</v>
      </c>
      <c r="D46" s="21">
        <f>SUM('VAL YHT:LAIKUIS'!D46)</f>
        <v>41233614.480000012</v>
      </c>
      <c r="E46" s="21">
        <f>SUM('VAL YHT:LAIKUIS'!E46)</f>
        <v>0.12</v>
      </c>
      <c r="F46" s="21">
        <f>SUM('VAL YHT:LAIKUIS'!F46)</f>
        <v>41233614.600000001</v>
      </c>
      <c r="G46" s="21">
        <f>SUM('VAL YHT:LAIKUIS'!G46)</f>
        <v>41516555</v>
      </c>
      <c r="H46" s="21">
        <f>SUM('VAL YHT:LAIKUIS'!H46)</f>
        <v>-282940.39999999932</v>
      </c>
    </row>
    <row r="47" spans="1:9" x14ac:dyDescent="0.25">
      <c r="A47" s="22"/>
      <c r="B47" s="23"/>
      <c r="C47" s="24"/>
      <c r="D47" s="24"/>
      <c r="E47" s="24"/>
      <c r="F47" s="24"/>
      <c r="G47" s="24"/>
      <c r="H47" s="24"/>
      <c r="I47" s="24"/>
    </row>
    <row r="48" spans="1:9" x14ac:dyDescent="0.25">
      <c r="A48" s="25"/>
      <c r="B48" s="29" t="s">
        <v>50</v>
      </c>
      <c r="C48" s="21">
        <f t="shared" ref="C48:G48" si="11">SUM(C49:C50)</f>
        <v>10470589.700000001</v>
      </c>
      <c r="D48" s="21">
        <f t="shared" si="11"/>
        <v>9214298.7599999998</v>
      </c>
      <c r="E48" s="21">
        <f t="shared" si="11"/>
        <v>-0.12</v>
      </c>
      <c r="F48" s="21">
        <f t="shared" si="11"/>
        <v>9214298.6400000006</v>
      </c>
      <c r="G48" s="21">
        <f t="shared" si="11"/>
        <v>9185031</v>
      </c>
      <c r="H48" s="21">
        <f t="shared" si="9"/>
        <v>29267.640000000596</v>
      </c>
    </row>
    <row r="49" spans="1:8" x14ac:dyDescent="0.25">
      <c r="A49" s="22" t="s">
        <v>72</v>
      </c>
      <c r="B49" s="23" t="s">
        <v>23</v>
      </c>
      <c r="C49" s="21">
        <f>SUM('VAL YHT:LAIKUIS'!C49)</f>
        <v>10473688.090000002</v>
      </c>
      <c r="D49" s="21">
        <f>SUM('VAL YHT:LAIKUIS'!D49)</f>
        <v>9214298.7599999998</v>
      </c>
      <c r="E49" s="21">
        <f>SUM('VAL YHT:LAIKUIS'!E49)</f>
        <v>-0.12</v>
      </c>
      <c r="F49" s="21">
        <f>SUM('VAL YHT:LAIKUIS'!F49)</f>
        <v>9214298.6400000006</v>
      </c>
      <c r="G49" s="21">
        <f>SUM('VAL YHT:LAIKUIS'!G49)</f>
        <v>9185031</v>
      </c>
      <c r="H49" s="21">
        <f>SUM('VAL YHT:LAIKUIS'!H49)</f>
        <v>29267.639999999636</v>
      </c>
    </row>
    <row r="50" spans="1:8" x14ac:dyDescent="0.25">
      <c r="A50" s="22" t="s">
        <v>73</v>
      </c>
      <c r="B50" s="23" t="s">
        <v>24</v>
      </c>
      <c r="C50" s="21">
        <f>SUM('VAL YHT:LAIKUIS'!C50)</f>
        <v>-3098.39</v>
      </c>
      <c r="D50" s="21">
        <f>SUM('VAL YHT:LAIKUIS'!D50)</f>
        <v>0</v>
      </c>
      <c r="E50" s="21">
        <f>SUM('VAL YHT:LAIKUIS'!E50)</f>
        <v>0</v>
      </c>
      <c r="F50" s="21">
        <f>SUM('VAL YHT:LAIKUIS'!F50)</f>
        <v>0</v>
      </c>
      <c r="G50" s="21">
        <f>SUM('VAL YHT:LAIKUIS'!G50)</f>
        <v>0</v>
      </c>
      <c r="H50" s="21">
        <f>SUM('VAL YHT:LAIKUIS'!H50)</f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:G52" si="12">SUM(C53:C55)</f>
        <v>28655516.580000002</v>
      </c>
      <c r="D52" s="21">
        <f t="shared" si="12"/>
        <v>27987531.960000001</v>
      </c>
      <c r="E52" s="21">
        <f t="shared" si="12"/>
        <v>0</v>
      </c>
      <c r="F52" s="21">
        <f t="shared" si="12"/>
        <v>27987531.960000001</v>
      </c>
      <c r="G52" s="21">
        <f t="shared" si="12"/>
        <v>29788380</v>
      </c>
      <c r="H52" s="21">
        <f t="shared" si="9"/>
        <v>-1800848.0399999991</v>
      </c>
    </row>
    <row r="53" spans="1:8" x14ac:dyDescent="0.25">
      <c r="A53" s="22" t="s">
        <v>74</v>
      </c>
      <c r="B53" s="23" t="s">
        <v>26</v>
      </c>
      <c r="C53" s="21">
        <f>SUM('VAL YHT:LAIKUIS'!C53)</f>
        <v>27617886.080000002</v>
      </c>
      <c r="D53" s="21">
        <f>SUM('VAL YHT:LAIKUIS'!D53)</f>
        <v>27032532</v>
      </c>
      <c r="E53" s="21">
        <f>SUM('VAL YHT:LAIKUIS'!E53)</f>
        <v>0</v>
      </c>
      <c r="F53" s="21">
        <f>SUM('VAL YHT:LAIKUIS'!F53)</f>
        <v>27032532</v>
      </c>
      <c r="G53" s="21">
        <f>SUM('VAL YHT:LAIKUIS'!G53)</f>
        <v>28733380</v>
      </c>
      <c r="H53" s="21">
        <f>SUM('VAL YHT:LAIKUIS'!H53)</f>
        <v>-1700847.9999999991</v>
      </c>
    </row>
    <row r="54" spans="1:8" x14ac:dyDescent="0.25">
      <c r="A54" s="22" t="s">
        <v>75</v>
      </c>
      <c r="B54" s="23" t="s">
        <v>27</v>
      </c>
      <c r="C54" s="21">
        <f>SUM('VAL YHT:LAIKUIS'!C54)</f>
        <v>1037630.5</v>
      </c>
      <c r="D54" s="21">
        <f>SUM('VAL YHT:LAIKUIS'!D54)</f>
        <v>954999.96</v>
      </c>
      <c r="E54" s="21">
        <f>SUM('VAL YHT:LAIKUIS'!E54)</f>
        <v>0</v>
      </c>
      <c r="F54" s="21">
        <f>SUM('VAL YHT:LAIKUIS'!F54)</f>
        <v>954999.96</v>
      </c>
      <c r="G54" s="21">
        <f>SUM('VAL YHT:LAIKUIS'!G54)</f>
        <v>1055000</v>
      </c>
      <c r="H54" s="21">
        <f>SUM('VAL YHT:LAIKUIS'!H54)</f>
        <v>-100000.04000000004</v>
      </c>
    </row>
    <row r="55" spans="1:8" x14ac:dyDescent="0.25">
      <c r="A55" s="22" t="s">
        <v>76</v>
      </c>
      <c r="B55" s="23" t="s">
        <v>28</v>
      </c>
      <c r="C55" s="21">
        <f>SUM('VAL YHT:LAIKUIS'!C55)</f>
        <v>0</v>
      </c>
      <c r="D55" s="21">
        <f>SUM('VAL YHT:LAIKUIS'!D55)</f>
        <v>0</v>
      </c>
      <c r="E55" s="21">
        <f>SUM('VAL YHT:LAIKUIS'!E55)</f>
        <v>0</v>
      </c>
      <c r="F55" s="21">
        <f>SUM('VAL YHT:LAIKUIS'!F55)</f>
        <v>0</v>
      </c>
      <c r="G55" s="21">
        <f>SUM('VAL YHT:LAIKUIS'!G55)</f>
        <v>0</v>
      </c>
      <c r="H55" s="21">
        <f>SUM('VAL YHT:LAIKUIS'!H55)</f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:G57" si="13">SUM(C58:C59)</f>
        <v>51449419.519999996</v>
      </c>
      <c r="D57" s="21">
        <f t="shared" si="13"/>
        <v>51877620.839999996</v>
      </c>
      <c r="E57" s="21">
        <f t="shared" si="13"/>
        <v>0.12</v>
      </c>
      <c r="F57" s="21">
        <f t="shared" si="13"/>
        <v>51877620.960000001</v>
      </c>
      <c r="G57" s="21">
        <f t="shared" si="13"/>
        <v>51652641</v>
      </c>
      <c r="H57" s="21">
        <f t="shared" si="9"/>
        <v>224979.96000000089</v>
      </c>
    </row>
    <row r="58" spans="1:8" x14ac:dyDescent="0.25">
      <c r="A58" s="22" t="s">
        <v>77</v>
      </c>
      <c r="B58" s="23" t="s">
        <v>30</v>
      </c>
      <c r="C58" s="21">
        <f>SUM('VAL YHT:LAIKUIS'!C58)</f>
        <v>51664520.569999993</v>
      </c>
      <c r="D58" s="21">
        <f>SUM('VAL YHT:LAIKUIS'!D58)</f>
        <v>52114715.039999999</v>
      </c>
      <c r="E58" s="21">
        <f>SUM('VAL YHT:LAIKUIS'!E58)</f>
        <v>0.12</v>
      </c>
      <c r="F58" s="21">
        <f>SUM('VAL YHT:LAIKUIS'!F58)</f>
        <v>52114715.160000004</v>
      </c>
      <c r="G58" s="21">
        <f>SUM('VAL YHT:LAIKUIS'!G58)</f>
        <v>51894621</v>
      </c>
      <c r="H58" s="21">
        <f>SUM('VAL YHT:LAIKUIS'!H58)</f>
        <v>220094.1600000012</v>
      </c>
    </row>
    <row r="59" spans="1:8" x14ac:dyDescent="0.25">
      <c r="A59" s="22" t="s">
        <v>78</v>
      </c>
      <c r="B59" s="23" t="s">
        <v>31</v>
      </c>
      <c r="C59" s="21">
        <f>SUM('VAL YHT:LAIKUIS'!C59)</f>
        <v>-215101.05</v>
      </c>
      <c r="D59" s="21">
        <f>SUM('VAL YHT:LAIKUIS'!D59)</f>
        <v>-237094.20000000007</v>
      </c>
      <c r="E59" s="21">
        <f>SUM('VAL YHT:LAIKUIS'!E59)</f>
        <v>0</v>
      </c>
      <c r="F59" s="21">
        <f>SUM('VAL YHT:LAIKUIS'!F59)</f>
        <v>-237094.20000000007</v>
      </c>
      <c r="G59" s="21">
        <f>SUM('VAL YHT:LAIKUIS'!G59)</f>
        <v>-241980</v>
      </c>
      <c r="H59" s="21">
        <f>SUM('VAL YHT:LAIKUIS'!H59)</f>
        <v>4885.7999999999884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:G61" si="14">C57+C52+C48+C44+C38</f>
        <v>318455755.09000003</v>
      </c>
      <c r="D61" s="28">
        <f t="shared" si="14"/>
        <v>312183210.24000001</v>
      </c>
      <c r="E61" s="28">
        <f t="shared" si="14"/>
        <v>0.12</v>
      </c>
      <c r="F61" s="28">
        <f t="shared" si="14"/>
        <v>312183210.36000001</v>
      </c>
      <c r="G61" s="28">
        <f t="shared" si="14"/>
        <v>315250972.20589995</v>
      </c>
      <c r="H61" s="28">
        <f t="shared" ref="H61" si="15">F61-G61</f>
        <v>-3067761.8458999395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 t="shared" ref="C63:G63" si="16">C31+C33-C61</f>
        <v>-289331269.34000003</v>
      </c>
      <c r="D63" s="28">
        <f t="shared" si="16"/>
        <v>-285163614.75999999</v>
      </c>
      <c r="E63" s="28">
        <f t="shared" si="16"/>
        <v>-0.12</v>
      </c>
      <c r="F63" s="28">
        <f t="shared" si="16"/>
        <v>-285163614.88</v>
      </c>
      <c r="G63" s="28">
        <f t="shared" si="16"/>
        <v>-288048591.20589995</v>
      </c>
      <c r="H63" s="28">
        <f t="shared" ref="H63" si="17">H31-H61</f>
        <v>2884976.32589994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:G65" si="18">SUM(C66:C68)</f>
        <v>1339081.54</v>
      </c>
      <c r="D65" s="21">
        <f t="shared" si="18"/>
        <v>1244889</v>
      </c>
      <c r="E65" s="21">
        <f t="shared" si="18"/>
        <v>0</v>
      </c>
      <c r="F65" s="21">
        <f t="shared" si="18"/>
        <v>1244889</v>
      </c>
      <c r="G65" s="21">
        <f t="shared" si="18"/>
        <v>1244889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>
        <f>SUM('VAL YHT:LAIKUIS'!C66)</f>
        <v>1339081.54</v>
      </c>
      <c r="D66" s="21">
        <f>SUM('VAL YHT:LAIKUIS'!D66)</f>
        <v>1244889</v>
      </c>
      <c r="E66" s="21">
        <f>SUM('VAL YHT:LAIKUIS'!E66)</f>
        <v>0</v>
      </c>
      <c r="F66" s="21">
        <f>SUM('VAL YHT:LAIKUIS'!F66)</f>
        <v>1244889</v>
      </c>
      <c r="G66" s="21">
        <f>SUM('VAL YHT:LAIKUIS'!G66)</f>
        <v>1244889</v>
      </c>
      <c r="H66" s="21">
        <f>SUM('VAL YHT:LAIKUIS'!H66)</f>
        <v>0</v>
      </c>
    </row>
    <row r="67" spans="1:8" x14ac:dyDescent="0.25">
      <c r="A67" s="22" t="s">
        <v>80</v>
      </c>
      <c r="B67" s="23" t="s">
        <v>36</v>
      </c>
      <c r="C67" s="21">
        <f>SUM('VAL YHT:LAIKUIS'!C67)</f>
        <v>0</v>
      </c>
      <c r="D67" s="21">
        <f>SUM('VAL YHT:LAIKUIS'!D67)</f>
        <v>0</v>
      </c>
      <c r="E67" s="21">
        <f>SUM('VAL YHT:LAIKUIS'!E67)</f>
        <v>0</v>
      </c>
      <c r="F67" s="21">
        <f>SUM('VAL YHT:LAIKUIS'!F67)</f>
        <v>0</v>
      </c>
      <c r="G67" s="21">
        <f>SUM('VAL YHT:LAIKUIS'!G67)</f>
        <v>0</v>
      </c>
      <c r="H67" s="21">
        <f>SUM('VAL YHT:LAIKUIS'!H67)</f>
        <v>0</v>
      </c>
    </row>
    <row r="68" spans="1:8" x14ac:dyDescent="0.25">
      <c r="A68" s="22" t="s">
        <v>81</v>
      </c>
      <c r="B68" s="23" t="s">
        <v>37</v>
      </c>
      <c r="C68" s="21">
        <f>SUM('VAL YHT:LAIKUIS'!C68)</f>
        <v>0</v>
      </c>
      <c r="D68" s="21">
        <f>SUM('VAL YHT:LAIKUIS'!D68)</f>
        <v>0</v>
      </c>
      <c r="E68" s="21">
        <f>SUM('VAL YHT:LAIKUIS'!E68)</f>
        <v>0</v>
      </c>
      <c r="F68" s="21">
        <f>SUM('VAL YHT:LAIKUIS'!F68)</f>
        <v>0</v>
      </c>
      <c r="G68" s="21">
        <f>SUM('VAL YHT:LAIKUIS'!G68)</f>
        <v>0</v>
      </c>
      <c r="H68" s="21">
        <f>SUM('VAL YHT:LAIKUIS'!H68)</f>
        <v>0</v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>
        <f>SUM('VAL YHT:LAIKUIS'!C71)</f>
        <v>0</v>
      </c>
      <c r="D71" s="21">
        <f>SUM('VAL YHT:LAIKUIS'!D71)</f>
        <v>0</v>
      </c>
      <c r="E71" s="21">
        <f>SUM('VAL YHT:LAIKUIS'!E71)</f>
        <v>0</v>
      </c>
      <c r="F71" s="21">
        <f>SUM('VAL YHT:LAIKUIS'!F71)</f>
        <v>0</v>
      </c>
      <c r="G71" s="21">
        <f>SUM('VAL YHT:LAIKUIS'!G71)</f>
        <v>0</v>
      </c>
      <c r="H71" s="21">
        <f>SUM('VAL YHT:LAIKUIS'!H71)</f>
        <v>0</v>
      </c>
    </row>
    <row r="72" spans="1:8" x14ac:dyDescent="0.25">
      <c r="A72" s="22" t="s">
        <v>83</v>
      </c>
      <c r="B72" s="23" t="s">
        <v>40</v>
      </c>
      <c r="C72" s="21">
        <f>SUM('VAL YHT:LAIKUIS'!C72)</f>
        <v>0</v>
      </c>
      <c r="D72" s="21">
        <f>SUM('VAL YHT:LAIKUIS'!D72)</f>
        <v>0</v>
      </c>
      <c r="E72" s="21">
        <f>SUM('VAL YHT:LAIKUIS'!E72)</f>
        <v>0</v>
      </c>
      <c r="F72" s="21">
        <f>SUM('VAL YHT:LAIKUIS'!F72)</f>
        <v>0</v>
      </c>
      <c r="G72" s="21">
        <f>SUM('VAL YHT:LAIKUIS'!G72)</f>
        <v>0</v>
      </c>
      <c r="H72" s="21">
        <f>SUM('VAL YHT:LAIKUIS'!H72)</f>
        <v>0</v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:G74" si="19">SUM(C75:C77)</f>
        <v>0</v>
      </c>
      <c r="D74" s="21">
        <f t="shared" si="19"/>
        <v>0</v>
      </c>
      <c r="E74" s="21">
        <f t="shared" si="19"/>
        <v>0</v>
      </c>
      <c r="F74" s="21">
        <f t="shared" si="19"/>
        <v>0</v>
      </c>
      <c r="G74" s="21">
        <f t="shared" si="19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>
        <f>SUM('VAL YHT:LAIKUIS'!C75)</f>
        <v>0</v>
      </c>
      <c r="D75" s="21">
        <f>SUM('VAL YHT:LAIKUIS'!D75)</f>
        <v>0</v>
      </c>
      <c r="E75" s="21">
        <f>SUM('VAL YHT:LAIKUIS'!E75)</f>
        <v>0</v>
      </c>
      <c r="F75" s="21">
        <f>SUM('VAL YHT:LAIKUIS'!F75)</f>
        <v>0</v>
      </c>
      <c r="G75" s="21">
        <f>SUM('VAL YHT:LAIKUIS'!G75)</f>
        <v>0</v>
      </c>
      <c r="H75" s="21">
        <f>SUM('VAL YHT:LAIKUIS'!H75)</f>
        <v>0</v>
      </c>
    </row>
    <row r="76" spans="1:8" x14ac:dyDescent="0.25">
      <c r="A76" s="22" t="s">
        <v>85</v>
      </c>
      <c r="B76" s="23" t="s">
        <v>43</v>
      </c>
      <c r="C76" s="21">
        <f>SUM('VAL YHT:LAIKUIS'!C76)</f>
        <v>0</v>
      </c>
      <c r="D76" s="21">
        <f>SUM('VAL YHT:LAIKUIS'!D76)</f>
        <v>0</v>
      </c>
      <c r="E76" s="21">
        <f>SUM('VAL YHT:LAIKUIS'!E76)</f>
        <v>0</v>
      </c>
      <c r="F76" s="21">
        <f>SUM('VAL YHT:LAIKUIS'!F76)</f>
        <v>0</v>
      </c>
      <c r="G76" s="21">
        <f>SUM('VAL YHT:LAIKUIS'!G76)</f>
        <v>0</v>
      </c>
      <c r="H76" s="21">
        <f>SUM('VAL YHT:LAIKUIS'!H76)</f>
        <v>0</v>
      </c>
    </row>
    <row r="77" spans="1:8" x14ac:dyDescent="0.25">
      <c r="A77" s="22" t="s">
        <v>86</v>
      </c>
      <c r="B77" s="23" t="s">
        <v>44</v>
      </c>
      <c r="C77" s="21">
        <f>SUM('VAL YHT:LAIKUIS'!C77)</f>
        <v>0</v>
      </c>
      <c r="D77" s="21">
        <f>SUM('VAL YHT:LAIKUIS'!D77)</f>
        <v>0</v>
      </c>
      <c r="E77" s="21">
        <f>SUM('VAL YHT:LAIKUIS'!E77)</f>
        <v>0</v>
      </c>
      <c r="F77" s="21">
        <f>SUM('VAL YHT:LAIKUIS'!F77)</f>
        <v>0</v>
      </c>
      <c r="G77" s="21">
        <f>SUM('VAL YHT:LAIKUIS'!G77)</f>
        <v>0</v>
      </c>
      <c r="H77" s="21">
        <f>SUM('VAL YHT:LAIKUIS'!H77)</f>
        <v>0</v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-290670350.88000005</v>
      </c>
      <c r="D79" s="28">
        <f>D63-D65+D70-D74</f>
        <v>-286408503.75999999</v>
      </c>
      <c r="E79" s="28">
        <f>E63-E65+E70-E74</f>
        <v>-0.12</v>
      </c>
      <c r="F79" s="28">
        <f>F63-F65+F70-F74</f>
        <v>-286408503.88</v>
      </c>
      <c r="G79" s="28">
        <f>G63-G65+G70-G74</f>
        <v>-289293480.20589995</v>
      </c>
      <c r="H79" s="28">
        <f>H63-H65+H70-H74</f>
        <v>2884976.32589994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phoneticPr fontId="7" type="noConversion"/>
  <conditionalFormatting sqref="A79">
    <cfRule type="expression" dxfId="8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>
    <pageSetUpPr fitToPage="1"/>
  </sheetPr>
  <dimension ref="A1:I31"/>
  <sheetViews>
    <sheetView zoomScale="75" zoomScaleNormal="75" workbookViewId="0">
      <pane xSplit="3" ySplit="5" topLeftCell="D6" activePane="bottomRight" state="frozen"/>
      <selection activeCell="H13" sqref="H13"/>
      <selection pane="topRight" activeCell="H13" sqref="H13"/>
      <selection pane="bottomLeft" activeCell="H13" sqref="H13"/>
      <selection pane="bottomRight" activeCell="H10" sqref="H10"/>
    </sheetView>
  </sheetViews>
  <sheetFormatPr defaultColWidth="9.109375" defaultRowHeight="13.2" x14ac:dyDescent="0.25"/>
  <cols>
    <col min="1" max="2" width="6.33203125" style="5" customWidth="1"/>
    <col min="3" max="3" width="56.109375" style="5" bestFit="1" customWidth="1"/>
    <col min="4" max="9" width="16.6640625" style="5" customWidth="1"/>
    <col min="10" max="16384" width="9.109375" style="5"/>
  </cols>
  <sheetData>
    <row r="1" spans="1:9" x14ac:dyDescent="0.25">
      <c r="A1" s="9"/>
      <c r="B1" s="9"/>
      <c r="C1" s="10"/>
      <c r="D1" s="11"/>
      <c r="E1" s="11"/>
      <c r="F1" s="11"/>
      <c r="G1" s="11"/>
      <c r="H1" s="11"/>
      <c r="I1" s="11"/>
    </row>
    <row r="2" spans="1:9" ht="33" customHeight="1" x14ac:dyDescent="0.25">
      <c r="A2" s="12"/>
      <c r="B2" s="12"/>
      <c r="C2" s="13"/>
      <c r="D2" s="14" t="s">
        <v>115</v>
      </c>
      <c r="E2" s="14" t="s">
        <v>116</v>
      </c>
      <c r="F2" s="14" t="s">
        <v>88</v>
      </c>
      <c r="G2" s="14" t="s">
        <v>117</v>
      </c>
      <c r="H2" s="14" t="s">
        <v>118</v>
      </c>
      <c r="I2" s="14" t="s">
        <v>89</v>
      </c>
    </row>
    <row r="3" spans="1:9" x14ac:dyDescent="0.25">
      <c r="A3" s="12"/>
      <c r="B3" s="12"/>
      <c r="C3" s="6" t="s">
        <v>97</v>
      </c>
      <c r="D3" s="14"/>
      <c r="E3" s="14"/>
      <c r="F3" s="14"/>
      <c r="G3" s="14"/>
      <c r="H3" s="14" t="s">
        <v>119</v>
      </c>
      <c r="I3" s="14"/>
    </row>
    <row r="4" spans="1:9" x14ac:dyDescent="0.25">
      <c r="A4" s="12"/>
      <c r="B4" s="12"/>
      <c r="C4" s="6" t="s">
        <v>105</v>
      </c>
      <c r="D4" s="15"/>
      <c r="E4" s="15"/>
      <c r="F4" s="15"/>
      <c r="G4" s="15"/>
      <c r="H4" s="15"/>
      <c r="I4" s="15"/>
    </row>
    <row r="5" spans="1:9" x14ac:dyDescent="0.25">
      <c r="A5" s="12"/>
      <c r="B5" s="12"/>
      <c r="C5" s="13" t="s">
        <v>46</v>
      </c>
      <c r="D5" s="16"/>
      <c r="E5" s="16"/>
      <c r="F5" s="17"/>
      <c r="G5" s="17"/>
      <c r="H5" s="17"/>
      <c r="I5" s="17"/>
    </row>
    <row r="6" spans="1:9" ht="13.8" x14ac:dyDescent="0.25">
      <c r="A6" s="33"/>
      <c r="B6" s="33"/>
      <c r="C6" s="27" t="s">
        <v>93</v>
      </c>
      <c r="D6" s="31"/>
      <c r="E6" s="31"/>
      <c r="F6" s="31"/>
      <c r="G6" s="31"/>
      <c r="H6" s="31"/>
      <c r="I6" s="31"/>
    </row>
    <row r="7" spans="1:9" x14ac:dyDescent="0.25">
      <c r="A7" s="18"/>
      <c r="B7" s="18"/>
      <c r="C7" s="19" t="s">
        <v>46</v>
      </c>
      <c r="D7" s="8"/>
      <c r="E7" s="8"/>
      <c r="F7" s="2"/>
      <c r="G7" s="2"/>
      <c r="H7" s="2"/>
      <c r="I7" s="2"/>
    </row>
    <row r="8" spans="1:9" x14ac:dyDescent="0.25">
      <c r="A8" s="20"/>
      <c r="B8" s="20"/>
      <c r="C8" s="3" t="s">
        <v>94</v>
      </c>
      <c r="D8" s="21">
        <f>D10-D9</f>
        <v>-1616561.32</v>
      </c>
      <c r="E8" s="21">
        <f>E10-E9</f>
        <v>-1815000</v>
      </c>
      <c r="F8" s="21">
        <f>F10-F9</f>
        <v>0</v>
      </c>
      <c r="G8" s="21">
        <f>G10-G9</f>
        <v>-1815000</v>
      </c>
      <c r="H8" s="21">
        <f>H10-H9</f>
        <v>-1815000</v>
      </c>
      <c r="I8" s="21">
        <f>IF(H8=0,0,H8-G8)</f>
        <v>0</v>
      </c>
    </row>
    <row r="9" spans="1:9" x14ac:dyDescent="0.25">
      <c r="A9" s="5" t="s">
        <v>90</v>
      </c>
      <c r="D9" s="21">
        <v>1616561.32</v>
      </c>
      <c r="E9" s="21">
        <v>1815000</v>
      </c>
      <c r="F9" s="21">
        <f>F12+F15+F18+F21+F24</f>
        <v>0</v>
      </c>
      <c r="G9" s="21">
        <f t="shared" ref="G9:G25" si="0">E9+F9</f>
        <v>1815000</v>
      </c>
      <c r="H9" s="39">
        <v>1815000</v>
      </c>
      <c r="I9" s="21">
        <f>IF(H9="","",H9-G9)</f>
        <v>0</v>
      </c>
    </row>
    <row r="10" spans="1:9" x14ac:dyDescent="0.25">
      <c r="A10" s="5" t="s">
        <v>98</v>
      </c>
      <c r="D10" s="21">
        <f>D13+D16+D19+D22+D25</f>
        <v>0</v>
      </c>
      <c r="E10" s="21">
        <f>E13+E16+E19+E22+E25</f>
        <v>0</v>
      </c>
      <c r="F10" s="21">
        <f>F13+F16+F19+F22+F25</f>
        <v>0</v>
      </c>
      <c r="G10" s="21">
        <f t="shared" si="0"/>
        <v>0</v>
      </c>
      <c r="H10" s="38">
        <f>H13+H16+H19+H22+H25</f>
        <v>0</v>
      </c>
      <c r="I10" s="21">
        <f>IF(H10="","",H10-G10)</f>
        <v>0</v>
      </c>
    </row>
    <row r="11" spans="1:9" x14ac:dyDescent="0.25">
      <c r="B11" s="5" t="s">
        <v>99</v>
      </c>
      <c r="D11" s="44"/>
      <c r="E11" s="44"/>
      <c r="F11" s="44"/>
      <c r="G11" s="44">
        <f t="shared" si="0"/>
        <v>0</v>
      </c>
      <c r="H11" s="45"/>
      <c r="I11" s="44"/>
    </row>
    <row r="12" spans="1:9" x14ac:dyDescent="0.25">
      <c r="A12" s="22"/>
      <c r="B12" s="22"/>
      <c r="C12" s="23" t="s">
        <v>90</v>
      </c>
      <c r="D12" s="44"/>
      <c r="E12" s="44"/>
      <c r="F12" s="44"/>
      <c r="G12" s="44">
        <f t="shared" si="0"/>
        <v>0</v>
      </c>
      <c r="H12" s="46"/>
      <c r="I12" s="44"/>
    </row>
    <row r="13" spans="1:9" x14ac:dyDescent="0.25">
      <c r="A13" s="22"/>
      <c r="B13" s="22"/>
      <c r="C13" s="23" t="s">
        <v>98</v>
      </c>
      <c r="D13" s="44"/>
      <c r="E13" s="44"/>
      <c r="F13" s="44"/>
      <c r="G13" s="44">
        <f t="shared" si="0"/>
        <v>0</v>
      </c>
      <c r="H13" s="45"/>
      <c r="I13" s="44"/>
    </row>
    <row r="14" spans="1:9" x14ac:dyDescent="0.25">
      <c r="A14" s="22"/>
      <c r="B14" s="47" t="s">
        <v>100</v>
      </c>
      <c r="C14" s="23"/>
      <c r="D14" s="44"/>
      <c r="E14" s="44"/>
      <c r="F14" s="44"/>
      <c r="G14" s="44">
        <f t="shared" si="0"/>
        <v>0</v>
      </c>
      <c r="H14" s="46"/>
      <c r="I14" s="44"/>
    </row>
    <row r="15" spans="1:9" x14ac:dyDescent="0.25">
      <c r="A15" s="22"/>
      <c r="B15" s="22"/>
      <c r="C15" s="23" t="s">
        <v>90</v>
      </c>
      <c r="D15" s="44"/>
      <c r="E15" s="44"/>
      <c r="F15" s="44"/>
      <c r="G15" s="44">
        <f t="shared" si="0"/>
        <v>0</v>
      </c>
      <c r="H15" s="45"/>
      <c r="I15" s="44"/>
    </row>
    <row r="16" spans="1:9" x14ac:dyDescent="0.25">
      <c r="A16" s="22"/>
      <c r="B16" s="22"/>
      <c r="C16" s="23" t="s">
        <v>98</v>
      </c>
      <c r="D16" s="44"/>
      <c r="E16" s="44"/>
      <c r="F16" s="44"/>
      <c r="G16" s="44">
        <f t="shared" si="0"/>
        <v>0</v>
      </c>
      <c r="H16" s="46"/>
      <c r="I16" s="44"/>
    </row>
    <row r="17" spans="1:9" x14ac:dyDescent="0.25">
      <c r="A17" s="22"/>
      <c r="B17" s="47" t="s">
        <v>101</v>
      </c>
      <c r="C17" s="23"/>
      <c r="D17" s="44"/>
      <c r="E17" s="44"/>
      <c r="F17" s="44"/>
      <c r="G17" s="44">
        <f t="shared" si="0"/>
        <v>0</v>
      </c>
      <c r="H17" s="45"/>
      <c r="I17" s="44"/>
    </row>
    <row r="18" spans="1:9" x14ac:dyDescent="0.25">
      <c r="A18" s="22"/>
      <c r="B18" s="22"/>
      <c r="C18" s="23" t="s">
        <v>90</v>
      </c>
      <c r="D18" s="44"/>
      <c r="E18" s="44"/>
      <c r="F18" s="44"/>
      <c r="G18" s="44">
        <f t="shared" si="0"/>
        <v>0</v>
      </c>
      <c r="H18" s="46"/>
      <c r="I18" s="44"/>
    </row>
    <row r="19" spans="1:9" x14ac:dyDescent="0.25">
      <c r="A19" s="22"/>
      <c r="B19" s="22"/>
      <c r="C19" s="23" t="s">
        <v>98</v>
      </c>
      <c r="D19" s="44"/>
      <c r="E19" s="44"/>
      <c r="F19" s="44"/>
      <c r="G19" s="44">
        <f t="shared" si="0"/>
        <v>0</v>
      </c>
      <c r="H19" s="45"/>
      <c r="I19" s="44"/>
    </row>
    <row r="20" spans="1:9" x14ac:dyDescent="0.25">
      <c r="A20" s="22"/>
      <c r="B20" s="47" t="s">
        <v>102</v>
      </c>
      <c r="C20" s="23"/>
      <c r="D20" s="44"/>
      <c r="E20" s="44"/>
      <c r="F20" s="44"/>
      <c r="G20" s="44">
        <f t="shared" si="0"/>
        <v>0</v>
      </c>
      <c r="H20" s="46"/>
      <c r="I20" s="44"/>
    </row>
    <row r="21" spans="1:9" x14ac:dyDescent="0.25">
      <c r="A21" s="22"/>
      <c r="B21" s="22"/>
      <c r="C21" s="23" t="s">
        <v>90</v>
      </c>
      <c r="D21" s="44"/>
      <c r="E21" s="44"/>
      <c r="F21" s="44"/>
      <c r="G21" s="44">
        <f t="shared" si="0"/>
        <v>0</v>
      </c>
      <c r="H21" s="45"/>
      <c r="I21" s="44"/>
    </row>
    <row r="22" spans="1:9" x14ac:dyDescent="0.25">
      <c r="A22" s="22"/>
      <c r="B22" s="22"/>
      <c r="C22" s="23" t="s">
        <v>98</v>
      </c>
      <c r="D22" s="44"/>
      <c r="E22" s="44"/>
      <c r="F22" s="44"/>
      <c r="G22" s="44">
        <f t="shared" si="0"/>
        <v>0</v>
      </c>
      <c r="H22" s="46"/>
      <c r="I22" s="44"/>
    </row>
    <row r="23" spans="1:9" x14ac:dyDescent="0.25">
      <c r="A23" s="22"/>
      <c r="B23" s="47" t="s">
        <v>103</v>
      </c>
      <c r="C23" s="23"/>
      <c r="D23" s="44"/>
      <c r="E23" s="44"/>
      <c r="F23" s="44"/>
      <c r="G23" s="44">
        <f t="shared" si="0"/>
        <v>0</v>
      </c>
      <c r="H23" s="45"/>
      <c r="I23" s="44"/>
    </row>
    <row r="24" spans="1:9" x14ac:dyDescent="0.25">
      <c r="A24" s="22"/>
      <c r="C24" s="23" t="s">
        <v>90</v>
      </c>
      <c r="D24" s="44"/>
      <c r="E24" s="44"/>
      <c r="F24" s="44"/>
      <c r="G24" s="44">
        <f t="shared" si="0"/>
        <v>0</v>
      </c>
      <c r="H24" s="46"/>
      <c r="I24" s="44"/>
    </row>
    <row r="25" spans="1:9" x14ac:dyDescent="0.25">
      <c r="A25" s="22"/>
      <c r="B25" s="22"/>
      <c r="C25" s="23" t="s">
        <v>98</v>
      </c>
      <c r="D25" s="44"/>
      <c r="E25" s="44"/>
      <c r="F25" s="44"/>
      <c r="G25" s="44">
        <f t="shared" si="0"/>
        <v>0</v>
      </c>
      <c r="H25" s="45"/>
      <c r="I25" s="44"/>
    </row>
    <row r="26" spans="1:9" x14ac:dyDescent="0.25">
      <c r="A26" s="22"/>
      <c r="B26" s="22"/>
      <c r="C26" s="23"/>
      <c r="D26" s="24"/>
      <c r="E26" s="24"/>
      <c r="F26" s="24"/>
      <c r="G26" s="24"/>
      <c r="H26" s="24"/>
      <c r="I26" s="24"/>
    </row>
    <row r="27" spans="1:9" x14ac:dyDescent="0.25">
      <c r="A27" s="25"/>
      <c r="B27" s="3" t="s">
        <v>91</v>
      </c>
      <c r="C27" s="3"/>
      <c r="D27" s="21">
        <f>SUM(D29:D30)</f>
        <v>0</v>
      </c>
      <c r="E27" s="21">
        <f>E29</f>
        <v>0</v>
      </c>
      <c r="F27" s="21">
        <f>F29</f>
        <v>0</v>
      </c>
      <c r="G27" s="21">
        <f>G29</f>
        <v>0</v>
      </c>
      <c r="H27" s="21">
        <f>H29</f>
        <v>0</v>
      </c>
      <c r="I27" s="21">
        <f>IF(H27=0,0,H27-G27)</f>
        <v>0</v>
      </c>
    </row>
    <row r="28" spans="1:9" x14ac:dyDescent="0.25">
      <c r="A28" s="47" t="s">
        <v>104</v>
      </c>
      <c r="B28" s="22"/>
      <c r="C28" s="1"/>
      <c r="D28" s="24"/>
      <c r="E28" s="21"/>
      <c r="F28" s="21"/>
      <c r="G28" s="21"/>
      <c r="H28" s="24"/>
      <c r="I28" s="21"/>
    </row>
    <row r="29" spans="1:9" x14ac:dyDescent="0.25">
      <c r="A29" s="22"/>
      <c r="B29" s="22"/>
      <c r="C29" s="23" t="s">
        <v>95</v>
      </c>
      <c r="D29" s="24"/>
      <c r="E29" s="21"/>
      <c r="F29" s="21"/>
      <c r="G29" s="21">
        <f>E29+F29</f>
        <v>0</v>
      </c>
      <c r="H29" s="39"/>
      <c r="I29" s="21" t="str">
        <f>IF(H29="","",H29-G29)</f>
        <v/>
      </c>
    </row>
    <row r="30" spans="1:9" x14ac:dyDescent="0.25">
      <c r="A30" s="22"/>
      <c r="B30" s="22"/>
      <c r="C30" s="23" t="s">
        <v>92</v>
      </c>
      <c r="D30" s="24"/>
      <c r="E30" s="21"/>
      <c r="F30" s="21"/>
      <c r="G30" s="21">
        <f>E30+F30</f>
        <v>0</v>
      </c>
      <c r="H30" s="38"/>
      <c r="I30" s="21" t="str">
        <f>IF(H30="","",H30-G30)</f>
        <v/>
      </c>
    </row>
    <row r="31" spans="1:9" x14ac:dyDescent="0.25">
      <c r="A31" s="22"/>
      <c r="B31" s="22"/>
      <c r="C31" s="23"/>
      <c r="D31" s="24"/>
      <c r="E31" s="24"/>
      <c r="F31" s="24"/>
      <c r="G31" s="24"/>
      <c r="H31" s="24"/>
      <c r="I31" s="24"/>
    </row>
  </sheetData>
  <phoneticPr fontId="7" type="noConversion"/>
  <pageMargins left="0.78740157480314965" right="0.78740157480314965" top="0.78740157480314965" bottom="0.78740157480314965" header="0.51181102362204722" footer="0.51181102362204722"/>
  <pageSetup paperSize="9" scale="77" orientation="landscape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H95"/>
  <sheetViews>
    <sheetView zoomScale="90" zoomScaleNormal="90" workbookViewId="0">
      <pane xSplit="2" ySplit="5" topLeftCell="C35" activePane="bottomRight" state="frozen"/>
      <selection activeCell="L43" sqref="L43"/>
      <selection pane="topRight" activeCell="L43" sqref="L43"/>
      <selection pane="bottomLeft" activeCell="L43" sqref="L43"/>
      <selection pane="bottomRight" activeCell="C6" sqref="C6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8" width="16.6640625" style="5" customWidth="1"/>
    <col min="9" max="16384" width="9.109375" style="5"/>
  </cols>
  <sheetData>
    <row r="1" spans="1:8" x14ac:dyDescent="0.25">
      <c r="A1" s="9"/>
      <c r="B1" s="10"/>
      <c r="C1" s="11"/>
      <c r="D1" s="11"/>
      <c r="E1" s="11"/>
      <c r="F1" s="11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107</v>
      </c>
      <c r="C4" s="15"/>
      <c r="D4" s="15"/>
      <c r="E4" s="15"/>
      <c r="F4" s="15"/>
      <c r="G4" s="15"/>
      <c r="H4" s="15"/>
    </row>
    <row r="5" spans="1:8" x14ac:dyDescent="0.25">
      <c r="A5" s="12"/>
      <c r="B5" s="13" t="s">
        <v>46</v>
      </c>
      <c r="C5" s="51"/>
      <c r="D5" s="16"/>
      <c r="E5" s="17"/>
      <c r="F5" s="17"/>
      <c r="G5" s="17"/>
      <c r="H5" s="17"/>
    </row>
    <row r="6" spans="1:8" ht="13.8" x14ac:dyDescent="0.25">
      <c r="A6" s="33"/>
      <c r="B6" s="27" t="s">
        <v>0</v>
      </c>
      <c r="C6" s="31"/>
      <c r="D6" s="31"/>
      <c r="E6" s="31"/>
      <c r="F6" s="31"/>
      <c r="G6" s="31"/>
      <c r="H6" s="31"/>
    </row>
    <row r="7" spans="1:8" x14ac:dyDescent="0.25">
      <c r="A7" s="18"/>
      <c r="B7" s="19" t="s">
        <v>46</v>
      </c>
      <c r="C7" s="8"/>
      <c r="D7" s="8"/>
      <c r="E7" s="2"/>
      <c r="F7" s="2"/>
      <c r="G7" s="2"/>
      <c r="H7" s="2"/>
    </row>
    <row r="8" spans="1:8" x14ac:dyDescent="0.25">
      <c r="A8" s="20"/>
      <c r="B8" s="3" t="s">
        <v>47</v>
      </c>
      <c r="C8" s="21">
        <f t="shared" ref="C8:G8" si="0">SUM(C9:C12)</f>
        <v>21026.93</v>
      </c>
      <c r="D8" s="21">
        <f t="shared" si="0"/>
        <v>6180</v>
      </c>
      <c r="E8" s="21">
        <f t="shared" si="0"/>
        <v>0</v>
      </c>
      <c r="F8" s="21">
        <f t="shared" si="0"/>
        <v>6180</v>
      </c>
      <c r="G8" s="21">
        <f t="shared" si="0"/>
        <v>9480</v>
      </c>
      <c r="H8" s="21">
        <f>F8-G8</f>
        <v>-3300</v>
      </c>
    </row>
    <row r="9" spans="1:8" x14ac:dyDescent="0.25">
      <c r="A9" s="22" t="s">
        <v>51</v>
      </c>
      <c r="B9" s="23" t="s">
        <v>1</v>
      </c>
      <c r="C9" s="21">
        <v>12970.93</v>
      </c>
      <c r="D9" s="21">
        <v>1179.96</v>
      </c>
      <c r="E9" s="21"/>
      <c r="F9" s="21">
        <f>D9+E9</f>
        <v>1179.96</v>
      </c>
      <c r="G9" s="39">
        <v>1480</v>
      </c>
      <c r="H9" s="21">
        <f t="shared" ref="H9:H29" si="1">F9-G9</f>
        <v>-300.03999999999996</v>
      </c>
    </row>
    <row r="10" spans="1:8" x14ac:dyDescent="0.25">
      <c r="A10" s="22" t="s">
        <v>52</v>
      </c>
      <c r="B10" s="23" t="s">
        <v>53</v>
      </c>
      <c r="C10" s="21"/>
      <c r="D10" s="21"/>
      <c r="E10" s="21"/>
      <c r="F10" s="21">
        <f>D10+E10</f>
        <v>0</v>
      </c>
      <c r="G10" s="38"/>
      <c r="H10" s="21">
        <f t="shared" si="1"/>
        <v>0</v>
      </c>
    </row>
    <row r="11" spans="1:8" x14ac:dyDescent="0.25">
      <c r="A11" s="22" t="s">
        <v>54</v>
      </c>
      <c r="B11" s="23" t="s">
        <v>2</v>
      </c>
      <c r="C11" s="21">
        <v>8056</v>
      </c>
      <c r="D11" s="21">
        <v>5000.04</v>
      </c>
      <c r="E11" s="21"/>
      <c r="F11" s="21">
        <f>D11+E11</f>
        <v>5000.04</v>
      </c>
      <c r="G11" s="38">
        <v>8000</v>
      </c>
      <c r="H11" s="21">
        <f t="shared" si="1"/>
        <v>-2999.96</v>
      </c>
    </row>
    <row r="12" spans="1:8" x14ac:dyDescent="0.25">
      <c r="A12" s="22" t="s">
        <v>55</v>
      </c>
      <c r="B12" s="23" t="s">
        <v>3</v>
      </c>
      <c r="C12" s="21"/>
      <c r="D12" s="21"/>
      <c r="E12" s="21"/>
      <c r="F12" s="21">
        <f>D12+E12</f>
        <v>0</v>
      </c>
      <c r="G12" s="38"/>
      <c r="H12" s="53">
        <f t="shared" si="1"/>
        <v>0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:G14" si="2">SUM(C15:C20)</f>
        <v>970892.26</v>
      </c>
      <c r="D14" s="21">
        <f t="shared" si="2"/>
        <v>1408000.08</v>
      </c>
      <c r="E14" s="21">
        <f t="shared" si="2"/>
        <v>0</v>
      </c>
      <c r="F14" s="21">
        <f t="shared" si="2"/>
        <v>1408000.08</v>
      </c>
      <c r="G14" s="21">
        <f t="shared" si="2"/>
        <v>1410730</v>
      </c>
      <c r="H14" s="21">
        <f t="shared" si="1"/>
        <v>-2729.9199999999255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3">D15+E15</f>
        <v>0</v>
      </c>
      <c r="G15" s="39"/>
      <c r="H15" s="21">
        <f t="shared" si="1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3"/>
        <v>0</v>
      </c>
      <c r="G16" s="38"/>
      <c r="H16" s="21">
        <f t="shared" si="1"/>
        <v>0</v>
      </c>
    </row>
    <row r="17" spans="1:8" x14ac:dyDescent="0.25">
      <c r="A17" s="22" t="s">
        <v>58</v>
      </c>
      <c r="B17" s="23" t="s">
        <v>7</v>
      </c>
      <c r="C17" s="21">
        <v>969556.01</v>
      </c>
      <c r="D17" s="21">
        <v>1408000.08</v>
      </c>
      <c r="E17" s="21"/>
      <c r="F17" s="21">
        <f t="shared" si="3"/>
        <v>1408000.08</v>
      </c>
      <c r="G17" s="38">
        <v>1410730</v>
      </c>
      <c r="H17" s="21">
        <f t="shared" si="1"/>
        <v>-2729.9199999999255</v>
      </c>
    </row>
    <row r="18" spans="1:8" x14ac:dyDescent="0.25">
      <c r="A18" s="22" t="s">
        <v>59</v>
      </c>
      <c r="B18" s="23" t="s">
        <v>8</v>
      </c>
      <c r="C18" s="21">
        <v>1336.25</v>
      </c>
      <c r="D18" s="21"/>
      <c r="E18" s="21"/>
      <c r="F18" s="21">
        <f t="shared" si="3"/>
        <v>0</v>
      </c>
      <c r="G18" s="38"/>
      <c r="H18" s="21">
        <f t="shared" si="1"/>
        <v>0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3"/>
        <v>0</v>
      </c>
      <c r="G19" s="38"/>
      <c r="H19" s="21">
        <f t="shared" si="1"/>
        <v>0</v>
      </c>
    </row>
    <row r="20" spans="1:8" x14ac:dyDescent="0.25">
      <c r="A20" s="22" t="s">
        <v>61</v>
      </c>
      <c r="B20" s="23" t="s">
        <v>10</v>
      </c>
      <c r="C20" s="21"/>
      <c r="D20" s="21"/>
      <c r="E20" s="21"/>
      <c r="F20" s="21">
        <f t="shared" si="3"/>
        <v>0</v>
      </c>
      <c r="G20" s="38"/>
      <c r="H20" s="53">
        <f t="shared" si="1"/>
        <v>0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:G22" si="4">SUM(C23)</f>
        <v>1611347.51</v>
      </c>
      <c r="D22" s="21">
        <f t="shared" si="4"/>
        <v>2258227.08</v>
      </c>
      <c r="E22" s="21">
        <f t="shared" si="4"/>
        <v>0</v>
      </c>
      <c r="F22" s="21">
        <f t="shared" si="4"/>
        <v>2258227.08</v>
      </c>
      <c r="G22" s="21">
        <f t="shared" si="4"/>
        <v>2258227</v>
      </c>
      <c r="H22" s="21">
        <f t="shared" si="1"/>
        <v>8.0000000074505806E-2</v>
      </c>
    </row>
    <row r="23" spans="1:8" x14ac:dyDescent="0.25">
      <c r="A23" s="22" t="s">
        <v>62</v>
      </c>
      <c r="B23" s="23" t="s">
        <v>11</v>
      </c>
      <c r="C23" s="21">
        <v>1611347.51</v>
      </c>
      <c r="D23" s="21">
        <v>2258227.08</v>
      </c>
      <c r="E23" s="21"/>
      <c r="F23" s="21">
        <f>D23+E23</f>
        <v>2258227.08</v>
      </c>
      <c r="G23" s="37">
        <v>2258227</v>
      </c>
      <c r="H23" s="53">
        <f t="shared" si="1"/>
        <v>8.0000000074505806E-2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:G25" si="5">SUM(C26)</f>
        <v>0</v>
      </c>
      <c r="D25" s="21">
        <f t="shared" si="5"/>
        <v>0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1"/>
        <v>0</v>
      </c>
    </row>
    <row r="26" spans="1:8" x14ac:dyDescent="0.25">
      <c r="A26" s="22" t="s">
        <v>63</v>
      </c>
      <c r="B26" s="23" t="s">
        <v>12</v>
      </c>
      <c r="C26" s="21"/>
      <c r="D26" s="21"/>
      <c r="E26" s="21"/>
      <c r="F26" s="21">
        <f>D26+E26</f>
        <v>0</v>
      </c>
      <c r="G26" s="37"/>
      <c r="H26" s="53">
        <f t="shared" si="1"/>
        <v>0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:G28" si="6">SUM(C29)</f>
        <v>392024.17</v>
      </c>
      <c r="D28" s="21">
        <f t="shared" si="6"/>
        <v>159999.96</v>
      </c>
      <c r="E28" s="21">
        <f t="shared" si="6"/>
        <v>0</v>
      </c>
      <c r="F28" s="21">
        <f t="shared" si="6"/>
        <v>159999.96</v>
      </c>
      <c r="G28" s="21">
        <f t="shared" si="6"/>
        <v>160000</v>
      </c>
      <c r="H28" s="21">
        <f t="shared" si="1"/>
        <v>-4.0000000008149073E-2</v>
      </c>
    </row>
    <row r="29" spans="1:8" x14ac:dyDescent="0.25">
      <c r="A29" s="22" t="s">
        <v>64</v>
      </c>
      <c r="B29" s="23" t="s">
        <v>13</v>
      </c>
      <c r="C29" s="21">
        <v>392024.17</v>
      </c>
      <c r="D29" s="21">
        <v>159999.96</v>
      </c>
      <c r="E29" s="21"/>
      <c r="F29" s="21">
        <f>D29+E29</f>
        <v>159999.96</v>
      </c>
      <c r="G29" s="38">
        <v>160000</v>
      </c>
      <c r="H29" s="21">
        <f t="shared" si="1"/>
        <v>-4.0000000008149073E-2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:G31" si="7">C28+C25+C22+C14+C8</f>
        <v>2995290.87</v>
      </c>
      <c r="D31" s="28">
        <f t="shared" si="7"/>
        <v>3832407.12</v>
      </c>
      <c r="E31" s="28">
        <f t="shared" si="7"/>
        <v>0</v>
      </c>
      <c r="F31" s="28">
        <f t="shared" si="7"/>
        <v>3832407.12</v>
      </c>
      <c r="G31" s="28">
        <f t="shared" si="7"/>
        <v>3838437</v>
      </c>
      <c r="H31" s="28">
        <f t="shared" ref="H31" si="8">F31-G31</f>
        <v>-6029.8799999998882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x14ac:dyDescent="0.25">
      <c r="A33" s="25"/>
      <c r="B33" s="3" t="s">
        <v>15</v>
      </c>
      <c r="C33" s="21">
        <f t="shared" ref="C33:G33" si="9">SUM(C34)</f>
        <v>0</v>
      </c>
      <c r="D33" s="21">
        <f t="shared" si="9"/>
        <v>0</v>
      </c>
      <c r="E33" s="21">
        <f t="shared" si="9"/>
        <v>0</v>
      </c>
      <c r="F33" s="21">
        <f t="shared" si="9"/>
        <v>0</v>
      </c>
      <c r="G33" s="21">
        <f t="shared" si="9"/>
        <v>0</v>
      </c>
      <c r="H33" s="21">
        <f>IF(G33=0,0,G33-F33)</f>
        <v>0</v>
      </c>
    </row>
    <row r="34" spans="1:8" x14ac:dyDescent="0.25">
      <c r="A34" s="22" t="s">
        <v>65</v>
      </c>
      <c r="B34" s="23" t="s">
        <v>15</v>
      </c>
      <c r="C34" s="21"/>
      <c r="D34" s="21"/>
      <c r="E34" s="21"/>
      <c r="F34" s="21">
        <f>D34+E34</f>
        <v>0</v>
      </c>
      <c r="G34" s="38"/>
      <c r="H34" s="21" t="str">
        <f>IF(G34="","",G34-F34)</f>
        <v/>
      </c>
    </row>
    <row r="35" spans="1:8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 x14ac:dyDescent="0.25">
      <c r="A37" s="22"/>
      <c r="B37" s="7"/>
      <c r="C37" s="32"/>
      <c r="D37" s="32"/>
      <c r="E37" s="32"/>
      <c r="F37" s="32"/>
      <c r="G37" s="32"/>
      <c r="H37" s="32"/>
    </row>
    <row r="38" spans="1:8" x14ac:dyDescent="0.25">
      <c r="A38" s="25"/>
      <c r="B38" s="29" t="s">
        <v>48</v>
      </c>
      <c r="C38" s="21">
        <f>SUM(C39:C42)</f>
        <v>10017219.139999999</v>
      </c>
      <c r="D38" s="21">
        <f>SUM(D39:D42)</f>
        <v>9609990.3600000013</v>
      </c>
      <c r="E38" s="21">
        <f>SUM(E39:E42)</f>
        <v>0</v>
      </c>
      <c r="F38" s="21">
        <f>SUM(F39:F42)</f>
        <v>9609990.3600000013</v>
      </c>
      <c r="G38" s="21">
        <f>SUM(G39:G42)</f>
        <v>10029580</v>
      </c>
      <c r="H38" s="21">
        <f t="shared" ref="H38:H59" si="10">F38-G38</f>
        <v>-419589.63999999873</v>
      </c>
    </row>
    <row r="39" spans="1:8" x14ac:dyDescent="0.25">
      <c r="A39" s="22" t="s">
        <v>66</v>
      </c>
      <c r="B39" s="23" t="s">
        <v>17</v>
      </c>
      <c r="C39" s="21">
        <v>3707511.51</v>
      </c>
      <c r="D39" s="21">
        <v>4180558.68</v>
      </c>
      <c r="E39" s="21"/>
      <c r="F39" s="21">
        <f>D39+E39</f>
        <v>4180558.68</v>
      </c>
      <c r="G39" s="38">
        <v>4582409</v>
      </c>
      <c r="H39" s="21">
        <f t="shared" si="10"/>
        <v>-401850.31999999983</v>
      </c>
    </row>
    <row r="40" spans="1:8" x14ac:dyDescent="0.25">
      <c r="A40" s="22" t="s">
        <v>67</v>
      </c>
      <c r="B40" s="23" t="s">
        <v>18</v>
      </c>
      <c r="C40" s="21">
        <v>6252497.5599999996</v>
      </c>
      <c r="D40" s="21">
        <v>5215186.08</v>
      </c>
      <c r="E40" s="21"/>
      <c r="F40" s="21">
        <f>D40+E40</f>
        <v>5215186.08</v>
      </c>
      <c r="G40" s="38">
        <v>5235634</v>
      </c>
      <c r="H40" s="21">
        <f t="shared" si="10"/>
        <v>-20447.919999999925</v>
      </c>
    </row>
    <row r="41" spans="1:8" x14ac:dyDescent="0.25">
      <c r="A41" s="22" t="s">
        <v>68</v>
      </c>
      <c r="B41" s="23" t="s">
        <v>19</v>
      </c>
      <c r="C41" s="21">
        <v>112246.37</v>
      </c>
      <c r="D41" s="21">
        <v>224495.64</v>
      </c>
      <c r="E41" s="21"/>
      <c r="F41" s="21">
        <f>D41+E41</f>
        <v>224495.64</v>
      </c>
      <c r="G41" s="38">
        <v>239807</v>
      </c>
      <c r="H41" s="21">
        <f t="shared" si="10"/>
        <v>-15311.359999999986</v>
      </c>
    </row>
    <row r="42" spans="1:8" x14ac:dyDescent="0.25">
      <c r="A42" s="22" t="s">
        <v>69</v>
      </c>
      <c r="B42" s="23" t="s">
        <v>20</v>
      </c>
      <c r="C42" s="21">
        <v>-55036.3</v>
      </c>
      <c r="D42" s="21">
        <v>-10250.040000000001</v>
      </c>
      <c r="E42" s="21"/>
      <c r="F42" s="21">
        <f>D42+E42</f>
        <v>-10250.040000000001</v>
      </c>
      <c r="G42" s="40">
        <v>-28270</v>
      </c>
      <c r="H42" s="53">
        <f t="shared" si="10"/>
        <v>18019.96</v>
      </c>
    </row>
    <row r="43" spans="1:8" x14ac:dyDescent="0.25">
      <c r="A43" s="22"/>
      <c r="B43" s="23"/>
      <c r="C43" s="24"/>
      <c r="D43" s="24"/>
      <c r="E43" s="24"/>
      <c r="F43" s="24"/>
      <c r="G43" s="24"/>
      <c r="H43" s="24"/>
    </row>
    <row r="44" spans="1:8" x14ac:dyDescent="0.25">
      <c r="A44" s="25"/>
      <c r="B44" s="29" t="s">
        <v>49</v>
      </c>
      <c r="C44" s="21">
        <f t="shared" ref="C44:G44" si="11">SUM(C45:C46)</f>
        <v>2450149.04</v>
      </c>
      <c r="D44" s="21">
        <f t="shared" si="11"/>
        <v>2966721.84</v>
      </c>
      <c r="E44" s="21">
        <f t="shared" si="11"/>
        <v>0</v>
      </c>
      <c r="F44" s="21">
        <f t="shared" si="11"/>
        <v>2966721.84</v>
      </c>
      <c r="G44" s="21">
        <f t="shared" si="11"/>
        <v>3179974</v>
      </c>
      <c r="H44" s="21">
        <f t="shared" si="10"/>
        <v>-213252.16000000015</v>
      </c>
    </row>
    <row r="45" spans="1:8" x14ac:dyDescent="0.25">
      <c r="A45" s="22" t="s">
        <v>70</v>
      </c>
      <c r="B45" s="23" t="s">
        <v>21</v>
      </c>
      <c r="C45" s="21">
        <v>1606221.03</v>
      </c>
      <c r="D45" s="21">
        <v>2175000</v>
      </c>
      <c r="E45" s="21"/>
      <c r="F45" s="21">
        <f>D45+E45</f>
        <v>2175000</v>
      </c>
      <c r="G45" s="38">
        <v>2374000</v>
      </c>
      <c r="H45" s="21">
        <f t="shared" si="10"/>
        <v>-199000</v>
      </c>
    </row>
    <row r="46" spans="1:8" x14ac:dyDescent="0.25">
      <c r="A46" s="22" t="s">
        <v>71</v>
      </c>
      <c r="B46" s="23" t="s">
        <v>22</v>
      </c>
      <c r="C46" s="21">
        <v>843928.01</v>
      </c>
      <c r="D46" s="21">
        <v>791721.84</v>
      </c>
      <c r="E46" s="21"/>
      <c r="F46" s="21">
        <f>D46+E46</f>
        <v>791721.84</v>
      </c>
      <c r="G46" s="40">
        <v>805974</v>
      </c>
      <c r="H46" s="53">
        <f t="shared" si="10"/>
        <v>-14252.160000000033</v>
      </c>
    </row>
    <row r="47" spans="1:8" x14ac:dyDescent="0.25">
      <c r="A47" s="22"/>
      <c r="B47" s="23"/>
      <c r="C47" s="24"/>
      <c r="D47" s="24"/>
      <c r="E47" s="24"/>
      <c r="F47" s="24"/>
      <c r="G47" s="24"/>
      <c r="H47" s="24"/>
    </row>
    <row r="48" spans="1:8" x14ac:dyDescent="0.25">
      <c r="A48" s="25"/>
      <c r="B48" s="29" t="s">
        <v>50</v>
      </c>
      <c r="C48" s="21">
        <f t="shared" ref="C48:G48" si="12">SUM(C49:C50)</f>
        <v>168063.71</v>
      </c>
      <c r="D48" s="21">
        <f t="shared" si="12"/>
        <v>163157.76000000001</v>
      </c>
      <c r="E48" s="21">
        <f t="shared" si="12"/>
        <v>0</v>
      </c>
      <c r="F48" s="21">
        <f t="shared" si="12"/>
        <v>163157.76000000001</v>
      </c>
      <c r="G48" s="21">
        <f t="shared" si="12"/>
        <v>166490</v>
      </c>
      <c r="H48" s="21">
        <f t="shared" si="10"/>
        <v>-3332.2399999999907</v>
      </c>
    </row>
    <row r="49" spans="1:8" x14ac:dyDescent="0.25">
      <c r="A49" s="22" t="s">
        <v>72</v>
      </c>
      <c r="B49" s="23" t="s">
        <v>23</v>
      </c>
      <c r="C49" s="21">
        <v>168447.02</v>
      </c>
      <c r="D49" s="21">
        <v>163157.76000000001</v>
      </c>
      <c r="E49" s="21"/>
      <c r="F49" s="21">
        <f>D49+E49</f>
        <v>163157.76000000001</v>
      </c>
      <c r="G49" s="38">
        <v>166490</v>
      </c>
      <c r="H49" s="21">
        <f t="shared" si="10"/>
        <v>-3332.2399999999907</v>
      </c>
    </row>
    <row r="50" spans="1:8" x14ac:dyDescent="0.25">
      <c r="A50" s="22" t="s">
        <v>73</v>
      </c>
      <c r="B50" s="23" t="s">
        <v>24</v>
      </c>
      <c r="C50" s="21">
        <v>-383.31</v>
      </c>
      <c r="D50" s="21"/>
      <c r="E50" s="21"/>
      <c r="F50" s="21">
        <f>D50+E50</f>
        <v>0</v>
      </c>
      <c r="G50" s="40"/>
      <c r="H50" s="53">
        <f t="shared" si="10"/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:G52" si="13">SUM(C53:C55)</f>
        <v>28592592.32</v>
      </c>
      <c r="D52" s="21">
        <f t="shared" si="13"/>
        <v>27970831.920000002</v>
      </c>
      <c r="E52" s="21">
        <f t="shared" si="13"/>
        <v>0</v>
      </c>
      <c r="F52" s="21">
        <f t="shared" si="13"/>
        <v>27970831.920000002</v>
      </c>
      <c r="G52" s="21">
        <f t="shared" si="13"/>
        <v>29719680</v>
      </c>
      <c r="H52" s="21">
        <f t="shared" si="10"/>
        <v>-1748848.0799999982</v>
      </c>
    </row>
    <row r="53" spans="1:8" x14ac:dyDescent="0.25">
      <c r="A53" s="22" t="s">
        <v>74</v>
      </c>
      <c r="B53" s="23" t="s">
        <v>26</v>
      </c>
      <c r="C53" s="21">
        <v>27558781.82</v>
      </c>
      <c r="D53" s="21">
        <v>27015831.960000001</v>
      </c>
      <c r="E53" s="21"/>
      <c r="F53" s="21">
        <f>D53+E53</f>
        <v>27015831.960000001</v>
      </c>
      <c r="G53" s="38">
        <v>28664680</v>
      </c>
      <c r="H53" s="21">
        <f t="shared" si="10"/>
        <v>-1648848.0399999991</v>
      </c>
    </row>
    <row r="54" spans="1:8" x14ac:dyDescent="0.25">
      <c r="A54" s="22" t="s">
        <v>75</v>
      </c>
      <c r="B54" s="23" t="s">
        <v>27</v>
      </c>
      <c r="C54" s="21">
        <v>1033810.5</v>
      </c>
      <c r="D54" s="21">
        <v>954999.96</v>
      </c>
      <c r="E54" s="21"/>
      <c r="F54" s="21">
        <f>D54+E54</f>
        <v>954999.96</v>
      </c>
      <c r="G54" s="38">
        <v>1055000</v>
      </c>
      <c r="H54" s="21">
        <f t="shared" si="10"/>
        <v>-100000.04000000004</v>
      </c>
    </row>
    <row r="55" spans="1:8" x14ac:dyDescent="0.25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40"/>
      <c r="H55" s="53">
        <f t="shared" si="10"/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:G57" si="14">SUM(C58:C59)</f>
        <v>134068.38999999998</v>
      </c>
      <c r="D57" s="21">
        <f t="shared" si="14"/>
        <v>140787.48000000001</v>
      </c>
      <c r="E57" s="21">
        <f t="shared" si="14"/>
        <v>0</v>
      </c>
      <c r="F57" s="21">
        <f t="shared" si="14"/>
        <v>140787.48000000001</v>
      </c>
      <c r="G57" s="21">
        <f t="shared" si="14"/>
        <v>156714</v>
      </c>
      <c r="H57" s="21">
        <f t="shared" si="10"/>
        <v>-15926.51999999999</v>
      </c>
    </row>
    <row r="58" spans="1:8" x14ac:dyDescent="0.25">
      <c r="A58" s="22" t="s">
        <v>77</v>
      </c>
      <c r="B58" s="23" t="s">
        <v>30</v>
      </c>
      <c r="C58" s="21">
        <v>121375.87</v>
      </c>
      <c r="D58" s="21">
        <v>123017.88</v>
      </c>
      <c r="E58" s="21"/>
      <c r="F58" s="21">
        <f>D58+E58</f>
        <v>123017.88</v>
      </c>
      <c r="G58" s="38">
        <v>138464</v>
      </c>
      <c r="H58" s="21">
        <f t="shared" si="10"/>
        <v>-15446.119999999995</v>
      </c>
    </row>
    <row r="59" spans="1:8" x14ac:dyDescent="0.25">
      <c r="A59" s="22" t="s">
        <v>78</v>
      </c>
      <c r="B59" s="23" t="s">
        <v>31</v>
      </c>
      <c r="C59" s="21">
        <v>12692.52</v>
      </c>
      <c r="D59" s="21">
        <v>17769.599999999999</v>
      </c>
      <c r="E59" s="21"/>
      <c r="F59" s="21">
        <f>D59+E59</f>
        <v>17769.599999999999</v>
      </c>
      <c r="G59" s="38">
        <v>18250</v>
      </c>
      <c r="H59" s="21">
        <f t="shared" si="10"/>
        <v>-480.40000000000146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:G61" si="15">C57+C52+C48+C44+C38</f>
        <v>41362092.600000001</v>
      </c>
      <c r="D61" s="28">
        <f t="shared" si="15"/>
        <v>40851489.360000007</v>
      </c>
      <c r="E61" s="28">
        <f t="shared" si="15"/>
        <v>0</v>
      </c>
      <c r="F61" s="28">
        <f t="shared" si="15"/>
        <v>40851489.360000007</v>
      </c>
      <c r="G61" s="28">
        <f t="shared" si="15"/>
        <v>43252438</v>
      </c>
      <c r="H61" s="28">
        <f t="shared" ref="H61" si="16">F61-G61</f>
        <v>-2400948.6399999931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>C31+C33-C61</f>
        <v>-38366801.730000004</v>
      </c>
      <c r="D63" s="28">
        <f t="shared" ref="D63:G63" si="17">D31+D33-D61</f>
        <v>-37019082.24000001</v>
      </c>
      <c r="E63" s="28">
        <f t="shared" si="17"/>
        <v>0</v>
      </c>
      <c r="F63" s="28">
        <f t="shared" si="17"/>
        <v>-37019082.24000001</v>
      </c>
      <c r="G63" s="28">
        <f t="shared" si="17"/>
        <v>-39414001</v>
      </c>
      <c r="H63" s="28">
        <f t="shared" ref="H63" si="18">H31-H61</f>
        <v>2394918.7599999933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:G65" si="19">SUM(C66:C68)</f>
        <v>1012208.78</v>
      </c>
      <c r="D65" s="21">
        <f t="shared" si="19"/>
        <v>1244889</v>
      </c>
      <c r="E65" s="21">
        <f t="shared" si="19"/>
        <v>0</v>
      </c>
      <c r="F65" s="21">
        <f t="shared" si="19"/>
        <v>1244889</v>
      </c>
      <c r="G65" s="21">
        <f t="shared" si="19"/>
        <v>1244889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>
        <v>1012208.78</v>
      </c>
      <c r="D66" s="21">
        <v>1244889</v>
      </c>
      <c r="E66" s="21"/>
      <c r="F66" s="21">
        <f>D66+E66</f>
        <v>1244889</v>
      </c>
      <c r="G66" s="38">
        <v>1244889</v>
      </c>
      <c r="H66" s="21">
        <f>IF(G66="","",F66-G66)</f>
        <v>0</v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/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/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:G74" si="20">SUM(C75:C77)</f>
        <v>0</v>
      </c>
      <c r="D74" s="21">
        <f t="shared" si="20"/>
        <v>0</v>
      </c>
      <c r="E74" s="21">
        <f t="shared" si="20"/>
        <v>0</v>
      </c>
      <c r="F74" s="21">
        <f t="shared" si="20"/>
        <v>0</v>
      </c>
      <c r="G74" s="21">
        <f t="shared" si="20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/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/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/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-39379010.510000005</v>
      </c>
      <c r="D79" s="28">
        <f>D63-D65+D70-D74</f>
        <v>-38263971.24000001</v>
      </c>
      <c r="E79" s="28">
        <f>E63-E65+E70-E74</f>
        <v>0</v>
      </c>
      <c r="F79" s="28">
        <f>F63-F65+F70-F74</f>
        <v>-38263971.24000001</v>
      </c>
      <c r="G79" s="28">
        <f>G63-G65+G70-G74</f>
        <v>-40658890</v>
      </c>
      <c r="H79" s="28">
        <f>H63-H65+H70-H74</f>
        <v>2394918.7599999933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phoneticPr fontId="7" type="noConversion"/>
  <conditionalFormatting sqref="A79">
    <cfRule type="expression" dxfId="7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I95"/>
  <sheetViews>
    <sheetView zoomScale="84" zoomScaleNormal="84" workbookViewId="0">
      <pane xSplit="2" ySplit="5" topLeftCell="C32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8" width="16.6640625" style="5" customWidth="1"/>
    <col min="9" max="9" width="9.109375" style="49"/>
    <col min="10" max="16384" width="9.109375" style="5"/>
  </cols>
  <sheetData>
    <row r="1" spans="1:8" x14ac:dyDescent="0.25">
      <c r="A1" s="9"/>
      <c r="B1" s="10"/>
      <c r="C1" s="11"/>
      <c r="D1" s="11"/>
      <c r="E1" s="11"/>
      <c r="F1" s="11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106</v>
      </c>
      <c r="C4" s="15"/>
      <c r="D4" s="15"/>
      <c r="E4" s="15"/>
      <c r="F4" s="15"/>
      <c r="G4" s="15"/>
      <c r="H4" s="15"/>
    </row>
    <row r="5" spans="1:8" x14ac:dyDescent="0.25">
      <c r="A5" s="12"/>
      <c r="B5" s="13" t="s">
        <v>46</v>
      </c>
      <c r="C5" s="51"/>
      <c r="D5" s="16"/>
      <c r="E5" s="17"/>
      <c r="F5" s="17"/>
      <c r="G5" s="17"/>
      <c r="H5" s="17"/>
    </row>
    <row r="6" spans="1:8" ht="13.8" x14ac:dyDescent="0.25">
      <c r="A6" s="33"/>
      <c r="B6" s="27" t="s">
        <v>0</v>
      </c>
      <c r="C6" s="31"/>
      <c r="D6" s="31"/>
      <c r="E6" s="31"/>
      <c r="F6" s="31"/>
      <c r="G6" s="31"/>
      <c r="H6" s="31"/>
    </row>
    <row r="7" spans="1:8" x14ac:dyDescent="0.25">
      <c r="A7" s="18"/>
      <c r="B7" s="19" t="s">
        <v>46</v>
      </c>
      <c r="C7" s="8"/>
      <c r="D7" s="8"/>
      <c r="E7" s="2"/>
      <c r="F7" s="2"/>
      <c r="G7" s="2"/>
      <c r="H7" s="2"/>
    </row>
    <row r="8" spans="1:8" x14ac:dyDescent="0.25">
      <c r="A8" s="20"/>
      <c r="B8" s="3" t="s">
        <v>47</v>
      </c>
      <c r="C8" s="21">
        <f t="shared" ref="C8" si="0">SUM(C9:C12)</f>
        <v>1283.76</v>
      </c>
      <c r="D8" s="21">
        <f t="shared" ref="D8:G8" si="1">SUM(D9:D12)</f>
        <v>1149.96</v>
      </c>
      <c r="E8" s="21">
        <f t="shared" si="1"/>
        <v>0</v>
      </c>
      <c r="F8" s="21">
        <f t="shared" si="1"/>
        <v>1149.96</v>
      </c>
      <c r="G8" s="21">
        <f t="shared" si="1"/>
        <v>1300</v>
      </c>
      <c r="H8" s="21">
        <f>F8-G8</f>
        <v>-150.03999999999996</v>
      </c>
    </row>
    <row r="9" spans="1:8" x14ac:dyDescent="0.25">
      <c r="A9" s="22" t="s">
        <v>51</v>
      </c>
      <c r="B9" s="23" t="s">
        <v>1</v>
      </c>
      <c r="C9" s="21">
        <v>1283.76</v>
      </c>
      <c r="D9" s="21">
        <v>1149.96</v>
      </c>
      <c r="E9" s="21"/>
      <c r="F9" s="21">
        <f>D9+E9</f>
        <v>1149.96</v>
      </c>
      <c r="G9" s="39">
        <v>1300</v>
      </c>
      <c r="H9" s="21">
        <f t="shared" ref="H9:H29" si="2">F9-G9</f>
        <v>-150.03999999999996</v>
      </c>
    </row>
    <row r="10" spans="1:8" x14ac:dyDescent="0.25">
      <c r="A10" s="22" t="s">
        <v>52</v>
      </c>
      <c r="B10" s="23" t="s">
        <v>53</v>
      </c>
      <c r="C10" s="21"/>
      <c r="D10" s="21">
        <v>0</v>
      </c>
      <c r="E10" s="21"/>
      <c r="F10" s="21">
        <f>D10+E10</f>
        <v>0</v>
      </c>
      <c r="G10" s="38"/>
      <c r="H10" s="21">
        <f t="shared" si="2"/>
        <v>0</v>
      </c>
    </row>
    <row r="11" spans="1:8" x14ac:dyDescent="0.25">
      <c r="A11" s="22" t="s">
        <v>54</v>
      </c>
      <c r="B11" s="23" t="s">
        <v>2</v>
      </c>
      <c r="C11" s="21"/>
      <c r="D11" s="21"/>
      <c r="E11" s="21"/>
      <c r="F11" s="21">
        <f>D11+E11</f>
        <v>0</v>
      </c>
      <c r="G11" s="38"/>
      <c r="H11" s="21">
        <f t="shared" si="2"/>
        <v>0</v>
      </c>
    </row>
    <row r="12" spans="1:8" x14ac:dyDescent="0.25">
      <c r="A12" s="22" t="s">
        <v>55</v>
      </c>
      <c r="B12" s="23" t="s">
        <v>3</v>
      </c>
      <c r="C12" s="21"/>
      <c r="D12" s="21"/>
      <c r="E12" s="21"/>
      <c r="F12" s="21">
        <f>D12+E12</f>
        <v>0</v>
      </c>
      <c r="G12" s="38"/>
      <c r="H12" s="53">
        <f t="shared" si="2"/>
        <v>0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" si="3">SUM(C15:C20)</f>
        <v>36181.89</v>
      </c>
      <c r="D14" s="21">
        <f t="shared" ref="D14:G14" si="4">SUM(D15:D20)</f>
        <v>2000.04</v>
      </c>
      <c r="E14" s="21">
        <f t="shared" si="4"/>
        <v>0</v>
      </c>
      <c r="F14" s="21">
        <f t="shared" si="4"/>
        <v>2000.04</v>
      </c>
      <c r="G14" s="21">
        <f t="shared" si="4"/>
        <v>2000</v>
      </c>
      <c r="H14" s="21">
        <f t="shared" si="2"/>
        <v>3.999999999996362E-2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39"/>
      <c r="H15" s="21">
        <f t="shared" si="2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38"/>
      <c r="H16" s="21">
        <f t="shared" si="2"/>
        <v>0</v>
      </c>
    </row>
    <row r="17" spans="1:8" x14ac:dyDescent="0.25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38"/>
      <c r="H17" s="21">
        <f t="shared" si="2"/>
        <v>0</v>
      </c>
    </row>
    <row r="18" spans="1:8" x14ac:dyDescent="0.25">
      <c r="A18" s="22" t="s">
        <v>59</v>
      </c>
      <c r="B18" s="23" t="s">
        <v>8</v>
      </c>
      <c r="C18" s="21">
        <v>33823</v>
      </c>
      <c r="D18" s="21">
        <v>2000.04</v>
      </c>
      <c r="E18" s="21"/>
      <c r="F18" s="21">
        <f t="shared" si="5"/>
        <v>2000.04</v>
      </c>
      <c r="G18" s="38">
        <v>2000</v>
      </c>
      <c r="H18" s="21">
        <f t="shared" si="2"/>
        <v>3.999999999996362E-2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38"/>
      <c r="H19" s="21">
        <f t="shared" si="2"/>
        <v>0</v>
      </c>
    </row>
    <row r="20" spans="1:8" x14ac:dyDescent="0.25">
      <c r="A20" s="22" t="s">
        <v>61</v>
      </c>
      <c r="B20" s="23" t="s">
        <v>10</v>
      </c>
      <c r="C20" s="21">
        <v>2358.89</v>
      </c>
      <c r="D20" s="21"/>
      <c r="E20" s="21"/>
      <c r="F20" s="21">
        <f t="shared" si="5"/>
        <v>0</v>
      </c>
      <c r="G20" s="38"/>
      <c r="H20" s="53">
        <f t="shared" si="2"/>
        <v>0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" si="6">SUM(C23)</f>
        <v>319762.71999999997</v>
      </c>
      <c r="D22" s="21">
        <f t="shared" ref="D22:G22" si="7">SUM(D23)</f>
        <v>531803.04</v>
      </c>
      <c r="E22" s="21">
        <f t="shared" si="7"/>
        <v>0</v>
      </c>
      <c r="F22" s="21">
        <f t="shared" si="7"/>
        <v>531803.04</v>
      </c>
      <c r="G22" s="21">
        <f t="shared" si="7"/>
        <v>533803</v>
      </c>
      <c r="H22" s="21">
        <f t="shared" si="2"/>
        <v>-1999.9599999999627</v>
      </c>
    </row>
    <row r="23" spans="1:8" x14ac:dyDescent="0.25">
      <c r="A23" s="22" t="s">
        <v>62</v>
      </c>
      <c r="B23" s="23" t="s">
        <v>11</v>
      </c>
      <c r="C23" s="21">
        <v>319762.71999999997</v>
      </c>
      <c r="D23" s="21">
        <v>531803.04</v>
      </c>
      <c r="E23" s="21"/>
      <c r="F23" s="21">
        <f>D23+E23</f>
        <v>531803.04</v>
      </c>
      <c r="G23" s="37">
        <v>533803</v>
      </c>
      <c r="H23" s="53">
        <f t="shared" si="2"/>
        <v>-1999.9599999999627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" si="8">SUM(C26)</f>
        <v>2282.0500000000002</v>
      </c>
      <c r="D25" s="21">
        <f t="shared" ref="D25:G25" si="9">SUM(D26)</f>
        <v>2499.96</v>
      </c>
      <c r="E25" s="21">
        <f t="shared" si="9"/>
        <v>0</v>
      </c>
      <c r="F25" s="21">
        <f t="shared" si="9"/>
        <v>2499.96</v>
      </c>
      <c r="G25" s="21">
        <f t="shared" si="9"/>
        <v>3100</v>
      </c>
      <c r="H25" s="21">
        <f t="shared" si="2"/>
        <v>-600.04</v>
      </c>
    </row>
    <row r="26" spans="1:8" x14ac:dyDescent="0.25">
      <c r="A26" s="22" t="s">
        <v>63</v>
      </c>
      <c r="B26" s="23" t="s">
        <v>12</v>
      </c>
      <c r="C26" s="21">
        <v>2282.0500000000002</v>
      </c>
      <c r="D26" s="21">
        <v>2499.96</v>
      </c>
      <c r="E26" s="21"/>
      <c r="F26" s="21">
        <f>D26+E26</f>
        <v>2499.96</v>
      </c>
      <c r="G26" s="37">
        <v>3100</v>
      </c>
      <c r="H26" s="53">
        <f t="shared" si="2"/>
        <v>-600.04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" si="10">SUM(C29)</f>
        <v>28547.43</v>
      </c>
      <c r="D28" s="21">
        <f>SUM(D29)</f>
        <v>999.96</v>
      </c>
      <c r="E28" s="21">
        <f t="shared" ref="E28:G28" si="11">SUM(E29)</f>
        <v>0</v>
      </c>
      <c r="F28" s="21">
        <f t="shared" si="11"/>
        <v>999.96</v>
      </c>
      <c r="G28" s="21">
        <f t="shared" si="11"/>
        <v>1000</v>
      </c>
      <c r="H28" s="21">
        <f t="shared" si="2"/>
        <v>-3.999999999996362E-2</v>
      </c>
    </row>
    <row r="29" spans="1:8" x14ac:dyDescent="0.25">
      <c r="A29" s="22" t="s">
        <v>64</v>
      </c>
      <c r="B29" s="23" t="s">
        <v>13</v>
      </c>
      <c r="C29" s="21">
        <v>28547.43</v>
      </c>
      <c r="D29" s="21">
        <v>999.96</v>
      </c>
      <c r="E29" s="21"/>
      <c r="F29" s="21">
        <f>D29+E29</f>
        <v>999.96</v>
      </c>
      <c r="G29" s="38">
        <v>1000</v>
      </c>
      <c r="H29" s="21">
        <f t="shared" si="2"/>
        <v>-3.999999999996362E-2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" si="12">C28+C25+C22+C14+C8</f>
        <v>388057.85</v>
      </c>
      <c r="D31" s="28">
        <f t="shared" ref="D31:G31" si="13">D28+D25+D22+D14+D8</f>
        <v>538452.96000000008</v>
      </c>
      <c r="E31" s="28">
        <f t="shared" si="13"/>
        <v>0</v>
      </c>
      <c r="F31" s="28">
        <f t="shared" si="13"/>
        <v>538452.96000000008</v>
      </c>
      <c r="G31" s="28">
        <f t="shared" si="13"/>
        <v>541203</v>
      </c>
      <c r="H31" s="28">
        <f t="shared" ref="H31" si="14">F31-G31</f>
        <v>-2750.0399999999208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x14ac:dyDescent="0.25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 x14ac:dyDescent="0.25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38"/>
      <c r="H34" s="21" t="str">
        <f>IF(G34="","",G34-F34)</f>
        <v/>
      </c>
    </row>
    <row r="35" spans="1:8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 x14ac:dyDescent="0.25">
      <c r="A37" s="22"/>
      <c r="B37" s="7"/>
      <c r="C37" s="32"/>
      <c r="D37" s="32"/>
      <c r="E37" s="32"/>
      <c r="F37" s="32"/>
      <c r="G37" s="32"/>
      <c r="H37" s="32"/>
    </row>
    <row r="38" spans="1:8" x14ac:dyDescent="0.25">
      <c r="A38" s="25"/>
      <c r="B38" s="29" t="s">
        <v>48</v>
      </c>
      <c r="C38" s="21">
        <f>SUM(C39:C42)</f>
        <v>2754879.24</v>
      </c>
      <c r="D38" s="21">
        <f>SUM(D39:D42)</f>
        <v>2962257.96</v>
      </c>
      <c r="E38" s="21">
        <f>SUM(E39:E42)</f>
        <v>0</v>
      </c>
      <c r="F38" s="21">
        <f>SUM(F39:F42)</f>
        <v>2962257.96</v>
      </c>
      <c r="G38" s="21">
        <f>SUM(G39:G42)</f>
        <v>2931581</v>
      </c>
      <c r="H38" s="21">
        <f t="shared" ref="H38:H59" si="17">F38-G38</f>
        <v>30676.959999999963</v>
      </c>
    </row>
    <row r="39" spans="1:8" x14ac:dyDescent="0.25">
      <c r="A39" s="22" t="s">
        <v>66</v>
      </c>
      <c r="B39" s="23" t="s">
        <v>17</v>
      </c>
      <c r="C39" s="21">
        <v>2275436.21</v>
      </c>
      <c r="D39" s="21">
        <v>2454142.08</v>
      </c>
      <c r="E39" s="21"/>
      <c r="F39" s="21">
        <f>D39+E39</f>
        <v>2454142.08</v>
      </c>
      <c r="G39" s="38">
        <v>2427703</v>
      </c>
      <c r="H39" s="21">
        <f t="shared" si="17"/>
        <v>26439.080000000075</v>
      </c>
    </row>
    <row r="40" spans="1:8" x14ac:dyDescent="0.25">
      <c r="A40" s="22" t="s">
        <v>67</v>
      </c>
      <c r="B40" s="23" t="s">
        <v>18</v>
      </c>
      <c r="C40" s="21">
        <v>377536.64</v>
      </c>
      <c r="D40" s="21">
        <v>400871.4</v>
      </c>
      <c r="E40" s="21"/>
      <c r="F40" s="21">
        <f>D40+E40</f>
        <v>400871.4</v>
      </c>
      <c r="G40" s="38">
        <v>413622</v>
      </c>
      <c r="H40" s="21">
        <f t="shared" si="17"/>
        <v>-12750.599999999977</v>
      </c>
    </row>
    <row r="41" spans="1:8" x14ac:dyDescent="0.25">
      <c r="A41" s="22" t="s">
        <v>68</v>
      </c>
      <c r="B41" s="23" t="s">
        <v>19</v>
      </c>
      <c r="C41" s="21">
        <v>141467.54</v>
      </c>
      <c r="D41" s="21">
        <v>126244.44</v>
      </c>
      <c r="E41" s="21"/>
      <c r="F41" s="21">
        <f>D41+E41</f>
        <v>126244.44</v>
      </c>
      <c r="G41" s="38">
        <v>124298</v>
      </c>
      <c r="H41" s="21">
        <f t="shared" si="17"/>
        <v>1946.4400000000023</v>
      </c>
    </row>
    <row r="42" spans="1:8" x14ac:dyDescent="0.25">
      <c r="A42" s="22" t="s">
        <v>69</v>
      </c>
      <c r="B42" s="23" t="s">
        <v>20</v>
      </c>
      <c r="C42" s="21">
        <v>-39561.15</v>
      </c>
      <c r="D42" s="21">
        <v>-18999.96</v>
      </c>
      <c r="E42" s="21"/>
      <c r="F42" s="21">
        <f>D42+E42</f>
        <v>-18999.96</v>
      </c>
      <c r="G42" s="40">
        <v>-34042</v>
      </c>
      <c r="H42" s="21">
        <f t="shared" si="17"/>
        <v>15042.04</v>
      </c>
    </row>
    <row r="43" spans="1:8" x14ac:dyDescent="0.25">
      <c r="A43" s="22"/>
      <c r="B43" s="23"/>
      <c r="C43" s="24"/>
      <c r="D43" s="24"/>
      <c r="E43" s="24"/>
      <c r="F43" s="24"/>
      <c r="G43" s="24"/>
      <c r="H43" s="24"/>
    </row>
    <row r="44" spans="1:8" x14ac:dyDescent="0.25">
      <c r="A44" s="25"/>
      <c r="B44" s="29" t="s">
        <v>49</v>
      </c>
      <c r="C44" s="21">
        <f t="shared" ref="C44" si="18">SUM(C45:C46)</f>
        <v>3037216.42</v>
      </c>
      <c r="D44" s="21">
        <f t="shared" ref="D44:G44" si="19">SUM(D45:D46)</f>
        <v>3180458.04</v>
      </c>
      <c r="E44" s="21">
        <f t="shared" si="19"/>
        <v>0</v>
      </c>
      <c r="F44" s="21">
        <f t="shared" si="19"/>
        <v>3180458.04</v>
      </c>
      <c r="G44" s="21">
        <f t="shared" si="19"/>
        <v>3259605</v>
      </c>
      <c r="H44" s="21">
        <f t="shared" si="17"/>
        <v>-79146.959999999963</v>
      </c>
    </row>
    <row r="45" spans="1:8" x14ac:dyDescent="0.25">
      <c r="A45" s="22" t="s">
        <v>70</v>
      </c>
      <c r="B45" s="23" t="s">
        <v>21</v>
      </c>
      <c r="C45" s="21"/>
      <c r="D45" s="21"/>
      <c r="E45" s="21"/>
      <c r="F45" s="21">
        <f>D45+E45</f>
        <v>0</v>
      </c>
      <c r="G45" s="38"/>
      <c r="H45" s="21">
        <f t="shared" si="17"/>
        <v>0</v>
      </c>
    </row>
    <row r="46" spans="1:8" x14ac:dyDescent="0.25">
      <c r="A46" s="22" t="s">
        <v>71</v>
      </c>
      <c r="B46" s="23" t="s">
        <v>22</v>
      </c>
      <c r="C46" s="21">
        <v>3037216.42</v>
      </c>
      <c r="D46" s="21">
        <v>3180458.04</v>
      </c>
      <c r="E46" s="21"/>
      <c r="F46" s="21">
        <f>D46+E46</f>
        <v>3180458.04</v>
      </c>
      <c r="G46" s="40">
        <v>3259605</v>
      </c>
      <c r="H46" s="53">
        <f t="shared" si="17"/>
        <v>-79146.959999999963</v>
      </c>
    </row>
    <row r="47" spans="1:8" x14ac:dyDescent="0.25">
      <c r="A47" s="22"/>
      <c r="B47" s="23"/>
      <c r="C47" s="24"/>
      <c r="D47" s="24"/>
      <c r="E47" s="24"/>
      <c r="F47" s="24"/>
      <c r="G47" s="24"/>
      <c r="H47" s="24"/>
    </row>
    <row r="48" spans="1:8" x14ac:dyDescent="0.25">
      <c r="A48" s="25"/>
      <c r="B48" s="29" t="s">
        <v>50</v>
      </c>
      <c r="C48" s="21">
        <f t="shared" ref="C48" si="20">SUM(C49:C50)</f>
        <v>121586.75</v>
      </c>
      <c r="D48" s="21">
        <f t="shared" ref="D48:G48" si="21">SUM(D49:D50)</f>
        <v>92600.16</v>
      </c>
      <c r="E48" s="21">
        <f t="shared" si="21"/>
        <v>0</v>
      </c>
      <c r="F48" s="21">
        <f t="shared" si="21"/>
        <v>92600.16</v>
      </c>
      <c r="G48" s="21">
        <f t="shared" si="21"/>
        <v>125030</v>
      </c>
      <c r="H48" s="21">
        <f t="shared" si="17"/>
        <v>-32429.839999999997</v>
      </c>
    </row>
    <row r="49" spans="1:8" x14ac:dyDescent="0.25">
      <c r="A49" s="22" t="s">
        <v>72</v>
      </c>
      <c r="B49" s="23" t="s">
        <v>23</v>
      </c>
      <c r="C49" s="21">
        <v>121644.58</v>
      </c>
      <c r="D49" s="21">
        <v>92600.16</v>
      </c>
      <c r="E49" s="21"/>
      <c r="F49" s="21">
        <f>D49+E49</f>
        <v>92600.16</v>
      </c>
      <c r="G49" s="38">
        <v>125030</v>
      </c>
      <c r="H49" s="21">
        <f t="shared" si="17"/>
        <v>-32429.839999999997</v>
      </c>
    </row>
    <row r="50" spans="1:8" x14ac:dyDescent="0.25">
      <c r="A50" s="22" t="s">
        <v>73</v>
      </c>
      <c r="B50" s="23" t="s">
        <v>24</v>
      </c>
      <c r="C50" s="21">
        <v>-57.83</v>
      </c>
      <c r="D50" s="21"/>
      <c r="E50" s="21"/>
      <c r="F50" s="21">
        <f>D50+E50</f>
        <v>0</v>
      </c>
      <c r="G50" s="40"/>
      <c r="H50" s="53">
        <f t="shared" si="17"/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" si="22">SUM(C53:C55)</f>
        <v>47364.26</v>
      </c>
      <c r="D52" s="21">
        <f t="shared" ref="D52:G52" si="23">SUM(D53:D55)</f>
        <v>9999.9599999999991</v>
      </c>
      <c r="E52" s="21">
        <f t="shared" si="23"/>
        <v>0</v>
      </c>
      <c r="F52" s="21">
        <f t="shared" si="23"/>
        <v>9999.9599999999991</v>
      </c>
      <c r="G52" s="21">
        <f t="shared" si="23"/>
        <v>60000</v>
      </c>
      <c r="H52" s="21">
        <f t="shared" si="17"/>
        <v>-50000.04</v>
      </c>
    </row>
    <row r="53" spans="1:8" x14ac:dyDescent="0.25">
      <c r="A53" s="22" t="s">
        <v>74</v>
      </c>
      <c r="B53" s="23" t="s">
        <v>26</v>
      </c>
      <c r="C53" s="21">
        <v>47364.26</v>
      </c>
      <c r="D53" s="21">
        <v>9999.9599999999991</v>
      </c>
      <c r="E53" s="21"/>
      <c r="F53" s="21">
        <f>D53+E53</f>
        <v>9999.9599999999991</v>
      </c>
      <c r="G53" s="38">
        <v>60000</v>
      </c>
      <c r="H53" s="21">
        <f t="shared" si="17"/>
        <v>-50000.04</v>
      </c>
    </row>
    <row r="54" spans="1:8" x14ac:dyDescent="0.25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38"/>
      <c r="H54" s="21">
        <f t="shared" si="17"/>
        <v>0</v>
      </c>
    </row>
    <row r="55" spans="1:8" x14ac:dyDescent="0.25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40"/>
      <c r="H55" s="53">
        <f t="shared" si="17"/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" si="24">SUM(C58:C59)</f>
        <v>655209.57999999996</v>
      </c>
      <c r="D57" s="21">
        <f t="shared" ref="D57:G57" si="25">SUM(D58:D59)</f>
        <v>776283.24</v>
      </c>
      <c r="E57" s="21">
        <f t="shared" si="25"/>
        <v>0</v>
      </c>
      <c r="F57" s="21">
        <f t="shared" si="25"/>
        <v>776283.24</v>
      </c>
      <c r="G57" s="21">
        <f t="shared" si="25"/>
        <v>728136</v>
      </c>
      <c r="H57" s="21">
        <f t="shared" si="17"/>
        <v>48147.239999999991</v>
      </c>
    </row>
    <row r="58" spans="1:8" x14ac:dyDescent="0.25">
      <c r="A58" s="22" t="s">
        <v>77</v>
      </c>
      <c r="B58" s="23" t="s">
        <v>30</v>
      </c>
      <c r="C58" s="21">
        <v>621743.23</v>
      </c>
      <c r="D58" s="21">
        <v>603198</v>
      </c>
      <c r="E58" s="21"/>
      <c r="F58" s="21">
        <f>D58+E58</f>
        <v>603198</v>
      </c>
      <c r="G58" s="38">
        <v>621246</v>
      </c>
      <c r="H58" s="21">
        <f t="shared" si="17"/>
        <v>-18048</v>
      </c>
    </row>
    <row r="59" spans="1:8" x14ac:dyDescent="0.25">
      <c r="A59" s="22" t="s">
        <v>78</v>
      </c>
      <c r="B59" s="23" t="s">
        <v>31</v>
      </c>
      <c r="C59" s="21">
        <v>33466.35</v>
      </c>
      <c r="D59" s="21">
        <v>173085.24</v>
      </c>
      <c r="E59" s="21"/>
      <c r="F59" s="21">
        <f>D59+E59</f>
        <v>173085.24</v>
      </c>
      <c r="G59" s="38">
        <v>106890</v>
      </c>
      <c r="H59" s="21">
        <f t="shared" si="17"/>
        <v>66195.239999999991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" si="26">C57+C52+C48+C44+C38</f>
        <v>6616256.25</v>
      </c>
      <c r="D61" s="28">
        <f>D57+D52+D48+D44+D38</f>
        <v>7021599.3599999994</v>
      </c>
      <c r="E61" s="28">
        <f t="shared" ref="E61:G61" si="27">E57+E52+E48+E44+E38</f>
        <v>0</v>
      </c>
      <c r="F61" s="28">
        <f t="shared" si="27"/>
        <v>7021599.3599999994</v>
      </c>
      <c r="G61" s="28">
        <f t="shared" si="27"/>
        <v>7104352</v>
      </c>
      <c r="H61" s="28">
        <f t="shared" ref="H61" si="28">F61-G61</f>
        <v>-82752.640000000596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 t="shared" ref="C63" si="29">C31+C33-C61</f>
        <v>-6228198.4000000004</v>
      </c>
      <c r="D63" s="28">
        <f>D31-D61</f>
        <v>-6483146.3999999994</v>
      </c>
      <c r="E63" s="28">
        <f t="shared" ref="E63:H63" si="30">E31-E61</f>
        <v>0</v>
      </c>
      <c r="F63" s="28">
        <f t="shared" si="30"/>
        <v>-6483146.3999999994</v>
      </c>
      <c r="G63" s="28">
        <f t="shared" si="30"/>
        <v>-6563149</v>
      </c>
      <c r="H63" s="28">
        <f t="shared" si="30"/>
        <v>80002.600000000675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" si="31">SUM(C66:C68)</f>
        <v>0</v>
      </c>
      <c r="D65" s="21">
        <f t="shared" ref="D65:G65" si="32">SUM(D66:D68)</f>
        <v>0</v>
      </c>
      <c r="E65" s="21">
        <f t="shared" si="32"/>
        <v>0</v>
      </c>
      <c r="F65" s="21">
        <f t="shared" si="32"/>
        <v>0</v>
      </c>
      <c r="G65" s="21">
        <f t="shared" si="32"/>
        <v>0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/>
      <c r="D66" s="21"/>
      <c r="E66" s="21"/>
      <c r="F66" s="21">
        <f>D66+E66</f>
        <v>0</v>
      </c>
      <c r="G66" s="38"/>
      <c r="H66" s="21" t="str">
        <f>IF(G66="","",F66-G66)</f>
        <v/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>
        <v>0</v>
      </c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>
        <v>0</v>
      </c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" si="33">SUM(C75:C77)</f>
        <v>0</v>
      </c>
      <c r="D74" s="21">
        <f t="shared" ref="D74:G74" si="34">SUM(D75:D77)</f>
        <v>0</v>
      </c>
      <c r="E74" s="21">
        <f t="shared" si="34"/>
        <v>0</v>
      </c>
      <c r="F74" s="21">
        <f t="shared" si="34"/>
        <v>0</v>
      </c>
      <c r="G74" s="21">
        <f t="shared" si="34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>
        <v>0</v>
      </c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>
        <v>0</v>
      </c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>
        <v>0</v>
      </c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 t="shared" ref="C79:H79" si="35">C63-C65+C70-C74</f>
        <v>-6228198.4000000004</v>
      </c>
      <c r="D79" s="28">
        <f t="shared" si="35"/>
        <v>-6483146.3999999994</v>
      </c>
      <c r="E79" s="28">
        <f t="shared" si="35"/>
        <v>0</v>
      </c>
      <c r="F79" s="28">
        <f t="shared" si="35"/>
        <v>-6483146.3999999994</v>
      </c>
      <c r="G79" s="28">
        <f t="shared" si="35"/>
        <v>-6563149</v>
      </c>
      <c r="H79" s="28">
        <f t="shared" si="35"/>
        <v>80002.600000000675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phoneticPr fontId="7" type="noConversion"/>
  <conditionalFormatting sqref="A79">
    <cfRule type="expression" dxfId="6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9" orientation="portrait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I95"/>
  <sheetViews>
    <sheetView zoomScaleNormal="100" workbookViewId="0">
      <pane xSplit="2" ySplit="5" topLeftCell="C41" activePane="bottomRight" state="frozen"/>
      <selection activeCell="H13" sqref="H13"/>
      <selection pane="topRight" activeCell="H13" sqref="H13"/>
      <selection pane="bottomLeft" activeCell="H13" sqref="H13"/>
      <selection pane="bottomRight" activeCell="G63" sqref="G63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8" width="16.6640625" style="5" customWidth="1"/>
    <col min="9" max="9" width="9.109375" style="49"/>
    <col min="10" max="16384" width="9.109375" style="5"/>
  </cols>
  <sheetData>
    <row r="1" spans="1:8" x14ac:dyDescent="0.25">
      <c r="A1" s="9"/>
      <c r="B1" s="10"/>
      <c r="C1" s="11"/>
      <c r="D1" s="11"/>
      <c r="E1" s="11"/>
      <c r="F1" s="11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108</v>
      </c>
      <c r="C4" s="15"/>
      <c r="D4" s="15"/>
      <c r="E4" s="15"/>
      <c r="F4" s="15"/>
      <c r="G4" s="15"/>
      <c r="H4" s="15"/>
    </row>
    <row r="5" spans="1:8" x14ac:dyDescent="0.25">
      <c r="A5" s="12"/>
      <c r="B5" s="13" t="s">
        <v>46</v>
      </c>
      <c r="C5" s="51"/>
      <c r="D5" s="16"/>
      <c r="E5" s="17"/>
      <c r="F5" s="17"/>
      <c r="G5" s="17"/>
      <c r="H5" s="17"/>
    </row>
    <row r="6" spans="1:8" ht="13.8" x14ac:dyDescent="0.25">
      <c r="A6" s="33"/>
      <c r="B6" s="27" t="s">
        <v>0</v>
      </c>
      <c r="C6" s="31"/>
      <c r="D6" s="31"/>
      <c r="E6" s="31"/>
      <c r="F6" s="31"/>
      <c r="G6" s="31"/>
      <c r="H6" s="31"/>
    </row>
    <row r="7" spans="1:8" x14ac:dyDescent="0.25">
      <c r="A7" s="18"/>
      <c r="B7" s="19" t="s">
        <v>46</v>
      </c>
      <c r="C7" s="8"/>
      <c r="D7" s="8"/>
      <c r="E7" s="2"/>
      <c r="F7" s="2"/>
      <c r="G7" s="2"/>
      <c r="H7" s="2"/>
    </row>
    <row r="8" spans="1:8" x14ac:dyDescent="0.25">
      <c r="A8" s="20"/>
      <c r="B8" s="3" t="s">
        <v>47</v>
      </c>
      <c r="C8" s="21">
        <f t="shared" ref="C8" si="0">SUM(C9:C12)</f>
        <v>289985.53000000003</v>
      </c>
      <c r="D8" s="21">
        <f t="shared" ref="D8:G8" si="1">SUM(D9:D12)</f>
        <v>299266.2</v>
      </c>
      <c r="E8" s="21">
        <f t="shared" si="1"/>
        <v>0</v>
      </c>
      <c r="F8" s="21">
        <f t="shared" si="1"/>
        <v>299266.2</v>
      </c>
      <c r="G8" s="21">
        <f t="shared" si="1"/>
        <v>278826</v>
      </c>
      <c r="H8" s="21">
        <f>F8-G8</f>
        <v>20440.200000000012</v>
      </c>
    </row>
    <row r="9" spans="1:8" x14ac:dyDescent="0.25">
      <c r="A9" s="22" t="s">
        <v>51</v>
      </c>
      <c r="B9" s="23" t="s">
        <v>1</v>
      </c>
      <c r="C9" s="21">
        <v>7033.14</v>
      </c>
      <c r="D9" s="21">
        <v>6600</v>
      </c>
      <c r="E9" s="21"/>
      <c r="F9" s="21">
        <f>D9+E9</f>
        <v>6600</v>
      </c>
      <c r="G9" s="39">
        <v>6750</v>
      </c>
      <c r="H9" s="21">
        <f t="shared" ref="H9:H29" si="2">F9-G9</f>
        <v>-150</v>
      </c>
    </row>
    <row r="10" spans="1:8" x14ac:dyDescent="0.25">
      <c r="A10" s="22" t="s">
        <v>52</v>
      </c>
      <c r="B10" s="23" t="s">
        <v>53</v>
      </c>
      <c r="C10" s="21">
        <v>100299</v>
      </c>
      <c r="D10" s="21">
        <v>130000.08</v>
      </c>
      <c r="E10" s="21"/>
      <c r="F10" s="21">
        <f>D10+E10</f>
        <v>130000.08</v>
      </c>
      <c r="G10" s="38">
        <v>110000</v>
      </c>
      <c r="H10" s="21">
        <f t="shared" si="2"/>
        <v>20000.080000000002</v>
      </c>
    </row>
    <row r="11" spans="1:8" x14ac:dyDescent="0.25">
      <c r="A11" s="22" t="s">
        <v>54</v>
      </c>
      <c r="B11" s="23" t="s">
        <v>2</v>
      </c>
      <c r="C11" s="21">
        <v>53088</v>
      </c>
      <c r="D11" s="21">
        <v>32666.04</v>
      </c>
      <c r="E11" s="21"/>
      <c r="F11" s="21">
        <f>D11+E11</f>
        <v>32666.04</v>
      </c>
      <c r="G11" s="38">
        <v>32076</v>
      </c>
      <c r="H11" s="21">
        <f t="shared" si="2"/>
        <v>590.04000000000087</v>
      </c>
    </row>
    <row r="12" spans="1:8" x14ac:dyDescent="0.25">
      <c r="A12" s="22" t="s">
        <v>55</v>
      </c>
      <c r="B12" s="23" t="s">
        <v>3</v>
      </c>
      <c r="C12" s="21">
        <v>129565.39</v>
      </c>
      <c r="D12" s="21">
        <v>130000.08</v>
      </c>
      <c r="E12" s="21"/>
      <c r="F12" s="21">
        <f>D12+E12</f>
        <v>130000.08</v>
      </c>
      <c r="G12" s="38">
        <v>130000</v>
      </c>
      <c r="H12" s="53">
        <f t="shared" si="2"/>
        <v>8.000000000174623E-2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" si="3">SUM(C15:C20)</f>
        <v>6746387.1100000003</v>
      </c>
      <c r="D14" s="21">
        <f t="shared" ref="D14:G14" si="4">SUM(D15:D20)</f>
        <v>7519180.5599999996</v>
      </c>
      <c r="E14" s="21">
        <f t="shared" si="4"/>
        <v>0</v>
      </c>
      <c r="F14" s="21">
        <f t="shared" si="4"/>
        <v>7519180.5599999996</v>
      </c>
      <c r="G14" s="21">
        <f t="shared" si="4"/>
        <v>6576000</v>
      </c>
      <c r="H14" s="21">
        <f t="shared" si="2"/>
        <v>943180.55999999959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39"/>
      <c r="H15" s="21">
        <f t="shared" si="2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38"/>
      <c r="H16" s="21">
        <f t="shared" si="2"/>
        <v>0</v>
      </c>
    </row>
    <row r="17" spans="1:8" x14ac:dyDescent="0.25">
      <c r="A17" s="22" t="s">
        <v>58</v>
      </c>
      <c r="B17" s="23" t="s">
        <v>7</v>
      </c>
      <c r="C17" s="21">
        <v>6735708.7800000003</v>
      </c>
      <c r="D17" s="21">
        <v>7508180.5199999996</v>
      </c>
      <c r="E17" s="21"/>
      <c r="F17" s="21">
        <f t="shared" si="5"/>
        <v>7508180.5199999996</v>
      </c>
      <c r="G17" s="38">
        <v>6565000</v>
      </c>
      <c r="H17" s="21">
        <f t="shared" si="2"/>
        <v>943180.51999999955</v>
      </c>
    </row>
    <row r="18" spans="1:8" x14ac:dyDescent="0.25">
      <c r="A18" s="22" t="s">
        <v>59</v>
      </c>
      <c r="B18" s="23" t="s">
        <v>8</v>
      </c>
      <c r="C18" s="21">
        <v>9952.5300000000007</v>
      </c>
      <c r="D18" s="21">
        <v>11000.04</v>
      </c>
      <c r="E18" s="21"/>
      <c r="F18" s="21">
        <f t="shared" si="5"/>
        <v>11000.04</v>
      </c>
      <c r="G18" s="38">
        <v>11000</v>
      </c>
      <c r="H18" s="21">
        <f t="shared" si="2"/>
        <v>4.0000000000873115E-2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38"/>
      <c r="H19" s="21">
        <f t="shared" si="2"/>
        <v>0</v>
      </c>
    </row>
    <row r="20" spans="1:8" x14ac:dyDescent="0.25">
      <c r="A20" s="22" t="s">
        <v>61</v>
      </c>
      <c r="B20" s="23" t="s">
        <v>10</v>
      </c>
      <c r="C20" s="21">
        <v>725.8</v>
      </c>
      <c r="D20" s="21"/>
      <c r="E20" s="21"/>
      <c r="F20" s="21">
        <f t="shared" si="5"/>
        <v>0</v>
      </c>
      <c r="G20" s="38"/>
      <c r="H20" s="53">
        <f t="shared" si="2"/>
        <v>0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" si="6">SUM(C23)</f>
        <v>22673.89</v>
      </c>
      <c r="D22" s="21">
        <f t="shared" ref="D22:G22" si="7">SUM(D23)</f>
        <v>34730.04</v>
      </c>
      <c r="E22" s="21">
        <f t="shared" si="7"/>
        <v>0</v>
      </c>
      <c r="F22" s="21">
        <f t="shared" si="7"/>
        <v>34730.04</v>
      </c>
      <c r="G22" s="21">
        <f t="shared" si="7"/>
        <v>50207</v>
      </c>
      <c r="H22" s="21">
        <f t="shared" si="2"/>
        <v>-15476.96</v>
      </c>
    </row>
    <row r="23" spans="1:8" x14ac:dyDescent="0.25">
      <c r="A23" s="22" t="s">
        <v>62</v>
      </c>
      <c r="B23" s="23" t="s">
        <v>11</v>
      </c>
      <c r="C23" s="21">
        <v>22673.89</v>
      </c>
      <c r="D23" s="21">
        <v>34730.04</v>
      </c>
      <c r="E23" s="21"/>
      <c r="F23" s="21">
        <f>D23+E23</f>
        <v>34730.04</v>
      </c>
      <c r="G23" s="37">
        <v>50207</v>
      </c>
      <c r="H23" s="53">
        <f t="shared" si="2"/>
        <v>-15476.96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" si="8">SUM(C26)</f>
        <v>813</v>
      </c>
      <c r="D25" s="21">
        <f t="shared" ref="D25:G25" si="9">SUM(D26)</f>
        <v>0</v>
      </c>
      <c r="E25" s="21">
        <f t="shared" si="9"/>
        <v>0</v>
      </c>
      <c r="F25" s="21">
        <f t="shared" si="9"/>
        <v>0</v>
      </c>
      <c r="G25" s="21">
        <f t="shared" si="9"/>
        <v>0</v>
      </c>
      <c r="H25" s="21">
        <f t="shared" si="2"/>
        <v>0</v>
      </c>
    </row>
    <row r="26" spans="1:8" x14ac:dyDescent="0.25">
      <c r="A26" s="22" t="s">
        <v>63</v>
      </c>
      <c r="B26" s="23" t="s">
        <v>12</v>
      </c>
      <c r="C26" s="21">
        <v>813</v>
      </c>
      <c r="D26" s="21"/>
      <c r="E26" s="21"/>
      <c r="F26" s="21">
        <f>D26+E26</f>
        <v>0</v>
      </c>
      <c r="G26" s="37"/>
      <c r="H26" s="53">
        <f t="shared" si="2"/>
        <v>0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" si="10">SUM(C29)</f>
        <v>3538.99</v>
      </c>
      <c r="D28" s="21">
        <f t="shared" ref="D28:G28" si="11">SUM(D29)</f>
        <v>0</v>
      </c>
      <c r="E28" s="21">
        <f t="shared" si="11"/>
        <v>0</v>
      </c>
      <c r="F28" s="21">
        <f t="shared" si="11"/>
        <v>0</v>
      </c>
      <c r="G28" s="21">
        <f t="shared" si="11"/>
        <v>3000</v>
      </c>
      <c r="H28" s="21">
        <f t="shared" si="2"/>
        <v>-3000</v>
      </c>
    </row>
    <row r="29" spans="1:8" x14ac:dyDescent="0.25">
      <c r="A29" s="22" t="s">
        <v>64</v>
      </c>
      <c r="B29" s="23" t="s">
        <v>13</v>
      </c>
      <c r="C29" s="21">
        <v>3538.99</v>
      </c>
      <c r="D29" s="21"/>
      <c r="E29" s="21"/>
      <c r="F29" s="21">
        <f>D29+E29</f>
        <v>0</v>
      </c>
      <c r="G29" s="38">
        <v>3000</v>
      </c>
      <c r="H29" s="21">
        <f t="shared" si="2"/>
        <v>-3000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" si="12">C28+C25+C22+C14+C8</f>
        <v>7063398.5200000005</v>
      </c>
      <c r="D31" s="28">
        <f t="shared" ref="D31:G31" si="13">D28+D25+D22+D14+D8</f>
        <v>7853176.7999999998</v>
      </c>
      <c r="E31" s="28">
        <f t="shared" si="13"/>
        <v>0</v>
      </c>
      <c r="F31" s="28">
        <f t="shared" si="13"/>
        <v>7853176.7999999998</v>
      </c>
      <c r="G31" s="28">
        <f t="shared" si="13"/>
        <v>6908033</v>
      </c>
      <c r="H31" s="28">
        <f t="shared" ref="H31" si="14">F31-G31</f>
        <v>945143.79999999981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x14ac:dyDescent="0.25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 x14ac:dyDescent="0.25">
      <c r="A34" s="22" t="s">
        <v>65</v>
      </c>
      <c r="B34" s="23" t="s">
        <v>15</v>
      </c>
      <c r="C34" s="21"/>
      <c r="D34" s="21"/>
      <c r="E34" s="21"/>
      <c r="F34" s="21">
        <f>D34+E34</f>
        <v>0</v>
      </c>
      <c r="G34" s="38"/>
      <c r="H34" s="21" t="str">
        <f>IF(G34="","",G34-F34)</f>
        <v/>
      </c>
    </row>
    <row r="35" spans="1:8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 x14ac:dyDescent="0.25">
      <c r="A37" s="22"/>
      <c r="B37" s="7"/>
      <c r="C37" s="32"/>
      <c r="D37" s="32"/>
      <c r="E37" s="32"/>
      <c r="F37" s="32"/>
      <c r="G37" s="32"/>
      <c r="H37" s="32"/>
    </row>
    <row r="38" spans="1:8" x14ac:dyDescent="0.25">
      <c r="A38" s="25"/>
      <c r="B38" s="29" t="s">
        <v>48</v>
      </c>
      <c r="C38" s="21">
        <f>SUM(C39:C42)</f>
        <v>46566628.460000008</v>
      </c>
      <c r="D38" s="21">
        <f>SUM(D39:D42)</f>
        <v>45631479.239999995</v>
      </c>
      <c r="E38" s="21">
        <f>SUM(E39:E42)</f>
        <v>0</v>
      </c>
      <c r="F38" s="21">
        <f>SUM(F39:F42)</f>
        <v>45631479.239999995</v>
      </c>
      <c r="G38" s="21">
        <f>SUM(G39:G42)</f>
        <v>44987285</v>
      </c>
      <c r="H38" s="21">
        <f t="shared" ref="H38:H59" si="17">F38-G38</f>
        <v>644194.23999999464</v>
      </c>
    </row>
    <row r="39" spans="1:8" x14ac:dyDescent="0.25">
      <c r="A39" s="22" t="s">
        <v>66</v>
      </c>
      <c r="B39" s="23" t="s">
        <v>17</v>
      </c>
      <c r="C39" s="21">
        <v>38859842.530000001</v>
      </c>
      <c r="D39" s="21">
        <v>37759565.520000003</v>
      </c>
      <c r="E39" s="21"/>
      <c r="F39" s="21">
        <f>D39+E39</f>
        <v>37759565.520000003</v>
      </c>
      <c r="G39" s="38">
        <v>38014803</v>
      </c>
      <c r="H39" s="21">
        <f t="shared" si="17"/>
        <v>-255237.47999999672</v>
      </c>
    </row>
    <row r="40" spans="1:8" x14ac:dyDescent="0.25">
      <c r="A40" s="22" t="s">
        <v>67</v>
      </c>
      <c r="B40" s="23" t="s">
        <v>18</v>
      </c>
      <c r="C40" s="21">
        <v>6637897.1699999999</v>
      </c>
      <c r="D40" s="21">
        <v>6381367.7999999998</v>
      </c>
      <c r="E40" s="21"/>
      <c r="F40" s="21">
        <f>D40+E40</f>
        <v>6381367.7999999998</v>
      </c>
      <c r="G40" s="38">
        <v>6481524</v>
      </c>
      <c r="H40" s="21">
        <f t="shared" si="17"/>
        <v>-100156.20000000019</v>
      </c>
    </row>
    <row r="41" spans="1:8" x14ac:dyDescent="0.25">
      <c r="A41" s="22" t="s">
        <v>68</v>
      </c>
      <c r="B41" s="23" t="s">
        <v>19</v>
      </c>
      <c r="C41" s="21">
        <v>2532516.7400000002</v>
      </c>
      <c r="D41" s="21">
        <v>2027689.8</v>
      </c>
      <c r="E41" s="21"/>
      <c r="F41" s="21">
        <f>D41+E41</f>
        <v>2027689.8</v>
      </c>
      <c r="G41" s="38">
        <v>1946358</v>
      </c>
      <c r="H41" s="21">
        <f t="shared" si="17"/>
        <v>81331.800000000047</v>
      </c>
    </row>
    <row r="42" spans="1:8" x14ac:dyDescent="0.25">
      <c r="A42" s="22" t="s">
        <v>69</v>
      </c>
      <c r="B42" s="23" t="s">
        <v>20</v>
      </c>
      <c r="C42" s="21">
        <v>-1463627.98</v>
      </c>
      <c r="D42" s="21">
        <v>-537143.88</v>
      </c>
      <c r="E42" s="21"/>
      <c r="F42" s="21">
        <f>D42+E42</f>
        <v>-537143.88</v>
      </c>
      <c r="G42" s="40">
        <v>-1455400</v>
      </c>
      <c r="H42" s="53">
        <f t="shared" si="17"/>
        <v>918256.12</v>
      </c>
    </row>
    <row r="43" spans="1:8" x14ac:dyDescent="0.25">
      <c r="A43" s="22"/>
      <c r="B43" s="23"/>
      <c r="C43" s="24"/>
      <c r="D43" s="24"/>
      <c r="E43" s="24"/>
      <c r="F43" s="24"/>
      <c r="G43" s="24"/>
      <c r="H43" s="24"/>
    </row>
    <row r="44" spans="1:8" x14ac:dyDescent="0.25">
      <c r="A44" s="25"/>
      <c r="B44" s="29" t="s">
        <v>49</v>
      </c>
      <c r="C44" s="21">
        <f t="shared" ref="C44" si="18">SUM(C45:C46)</f>
        <v>7083665.21</v>
      </c>
      <c r="D44" s="21">
        <f t="shared" ref="D44:G44" si="19">SUM(D45:D46)</f>
        <v>6876614.8799999999</v>
      </c>
      <c r="E44" s="21">
        <f t="shared" si="19"/>
        <v>0.12</v>
      </c>
      <c r="F44" s="21">
        <f t="shared" si="19"/>
        <v>6876615</v>
      </c>
      <c r="G44" s="21">
        <f t="shared" si="19"/>
        <v>6870791</v>
      </c>
      <c r="H44" s="21">
        <f t="shared" si="17"/>
        <v>5824</v>
      </c>
    </row>
    <row r="45" spans="1:8" x14ac:dyDescent="0.25">
      <c r="A45" s="22" t="s">
        <v>70</v>
      </c>
      <c r="B45" s="23" t="s">
        <v>21</v>
      </c>
      <c r="C45" s="21">
        <v>102084</v>
      </c>
      <c r="D45" s="21">
        <v>113748</v>
      </c>
      <c r="E45" s="21"/>
      <c r="F45" s="21">
        <f>D45+E45</f>
        <v>113748</v>
      </c>
      <c r="G45" s="38">
        <v>107924</v>
      </c>
      <c r="H45" s="21">
        <f t="shared" si="17"/>
        <v>5824</v>
      </c>
    </row>
    <row r="46" spans="1:8" x14ac:dyDescent="0.25">
      <c r="A46" s="22" t="s">
        <v>71</v>
      </c>
      <c r="B46" s="23" t="s">
        <v>22</v>
      </c>
      <c r="C46" s="21">
        <v>6981581.21</v>
      </c>
      <c r="D46" s="21">
        <v>6762866.8799999999</v>
      </c>
      <c r="E46" s="21">
        <v>0.12</v>
      </c>
      <c r="F46" s="21">
        <f>D46+E46</f>
        <v>6762867</v>
      </c>
      <c r="G46" s="40">
        <v>6762867</v>
      </c>
      <c r="H46" s="53">
        <f t="shared" si="17"/>
        <v>0</v>
      </c>
    </row>
    <row r="47" spans="1:8" x14ac:dyDescent="0.25">
      <c r="A47" s="22"/>
      <c r="B47" s="23"/>
      <c r="C47" s="24"/>
      <c r="D47" s="24"/>
      <c r="E47" s="24"/>
      <c r="F47" s="24"/>
      <c r="G47" s="24"/>
      <c r="H47" s="24"/>
    </row>
    <row r="48" spans="1:8" x14ac:dyDescent="0.25">
      <c r="A48" s="25"/>
      <c r="B48" s="29" t="s">
        <v>50</v>
      </c>
      <c r="C48" s="21">
        <f t="shared" ref="C48" si="20">SUM(C49:C50)</f>
        <v>828891.47</v>
      </c>
      <c r="D48" s="21">
        <f t="shared" ref="D48:G48" si="21">SUM(D49:D50)</f>
        <v>831894.84</v>
      </c>
      <c r="E48" s="21">
        <f t="shared" si="21"/>
        <v>-0.12</v>
      </c>
      <c r="F48" s="21">
        <f t="shared" si="21"/>
        <v>831894.72</v>
      </c>
      <c r="G48" s="21">
        <f t="shared" si="21"/>
        <v>831895</v>
      </c>
      <c r="H48" s="21">
        <f t="shared" si="17"/>
        <v>-0.28000000002793968</v>
      </c>
    </row>
    <row r="49" spans="1:8" x14ac:dyDescent="0.25">
      <c r="A49" s="22" t="s">
        <v>72</v>
      </c>
      <c r="B49" s="23" t="s">
        <v>23</v>
      </c>
      <c r="C49" s="21">
        <v>828865.02</v>
      </c>
      <c r="D49" s="21">
        <v>831894.84</v>
      </c>
      <c r="E49" s="21">
        <v>-0.12</v>
      </c>
      <c r="F49" s="21">
        <f>D49+E49</f>
        <v>831894.72</v>
      </c>
      <c r="G49" s="38">
        <v>831895</v>
      </c>
      <c r="H49" s="21">
        <f t="shared" si="17"/>
        <v>-0.28000000002793968</v>
      </c>
    </row>
    <row r="50" spans="1:8" x14ac:dyDescent="0.25">
      <c r="A50" s="22" t="s">
        <v>73</v>
      </c>
      <c r="B50" s="23" t="s">
        <v>24</v>
      </c>
      <c r="C50" s="21">
        <v>26.45</v>
      </c>
      <c r="D50" s="21">
        <v>0</v>
      </c>
      <c r="E50" s="21"/>
      <c r="F50" s="21">
        <f>D50+E50</f>
        <v>0</v>
      </c>
      <c r="G50" s="40"/>
      <c r="H50" s="53">
        <f t="shared" si="17"/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" si="22">SUM(C53:C55)</f>
        <v>-450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0</v>
      </c>
      <c r="H52" s="21">
        <f t="shared" si="17"/>
        <v>0</v>
      </c>
    </row>
    <row r="53" spans="1:8" x14ac:dyDescent="0.25">
      <c r="A53" s="22" t="s">
        <v>74</v>
      </c>
      <c r="B53" s="23" t="s">
        <v>26</v>
      </c>
      <c r="C53" s="21">
        <v>-450</v>
      </c>
      <c r="D53" s="21"/>
      <c r="E53" s="21"/>
      <c r="F53" s="21">
        <f>D53+E53</f>
        <v>0</v>
      </c>
      <c r="G53" s="38"/>
      <c r="H53" s="21">
        <f t="shared" si="17"/>
        <v>0</v>
      </c>
    </row>
    <row r="54" spans="1:8" x14ac:dyDescent="0.25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38"/>
      <c r="H54" s="21">
        <f t="shared" si="17"/>
        <v>0</v>
      </c>
    </row>
    <row r="55" spans="1:8" x14ac:dyDescent="0.25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40"/>
      <c r="H55" s="53">
        <f t="shared" si="17"/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" si="24">SUM(C58:C59)</f>
        <v>9058588.4399999995</v>
      </c>
      <c r="D57" s="21">
        <f t="shared" ref="D57:G57" si="25">SUM(D58:D59)</f>
        <v>9112235.1600000001</v>
      </c>
      <c r="E57" s="21">
        <f t="shared" si="25"/>
        <v>0.12</v>
      </c>
      <c r="F57" s="21">
        <f t="shared" si="25"/>
        <v>9112235.2799999993</v>
      </c>
      <c r="G57" s="21">
        <f t="shared" si="25"/>
        <v>9144856</v>
      </c>
      <c r="H57" s="21">
        <f t="shared" si="17"/>
        <v>-32620.720000000671</v>
      </c>
    </row>
    <row r="58" spans="1:8" x14ac:dyDescent="0.25">
      <c r="A58" s="22" t="s">
        <v>77</v>
      </c>
      <c r="B58" s="23" t="s">
        <v>30</v>
      </c>
      <c r="C58" s="21">
        <v>8829793.75</v>
      </c>
      <c r="D58" s="21">
        <v>8880216.7200000007</v>
      </c>
      <c r="E58" s="21">
        <v>0.12</v>
      </c>
      <c r="F58" s="21">
        <f>D58+E58</f>
        <v>8880216.8399999999</v>
      </c>
      <c r="G58" s="38">
        <v>8912838</v>
      </c>
      <c r="H58" s="21">
        <f t="shared" si="17"/>
        <v>-32621.160000000149</v>
      </c>
    </row>
    <row r="59" spans="1:8" x14ac:dyDescent="0.25">
      <c r="A59" s="22" t="s">
        <v>78</v>
      </c>
      <c r="B59" s="23" t="s">
        <v>31</v>
      </c>
      <c r="C59" s="21">
        <v>228794.69</v>
      </c>
      <c r="D59" s="21">
        <v>232018.44</v>
      </c>
      <c r="E59" s="21"/>
      <c r="F59" s="21">
        <f>D59+E59</f>
        <v>232018.44</v>
      </c>
      <c r="G59" s="38">
        <v>232018</v>
      </c>
      <c r="H59" s="21">
        <f t="shared" si="17"/>
        <v>0.44000000000232831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" si="26">C57+C52+C48+C44+C38</f>
        <v>63537323.580000013</v>
      </c>
      <c r="D61" s="28">
        <f t="shared" ref="D61:G61" si="27">D57+D52+D48+D44+D38</f>
        <v>62452224.11999999</v>
      </c>
      <c r="E61" s="28">
        <f t="shared" si="27"/>
        <v>0.12</v>
      </c>
      <c r="F61" s="28">
        <f t="shared" si="27"/>
        <v>62452224.239999995</v>
      </c>
      <c r="G61" s="28">
        <f t="shared" si="27"/>
        <v>61834827</v>
      </c>
      <c r="H61" s="28">
        <f t="shared" ref="H61" si="28">F61-G61</f>
        <v>617397.23999999464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 t="shared" ref="C63" si="29">C31+C33-C61</f>
        <v>-56473925.06000001</v>
      </c>
      <c r="D63" s="28">
        <f t="shared" ref="D63:G63" si="30">D31+D33-D61</f>
        <v>-54599047.319999993</v>
      </c>
      <c r="E63" s="28">
        <f t="shared" si="30"/>
        <v>-0.12</v>
      </c>
      <c r="F63" s="28">
        <f t="shared" si="30"/>
        <v>-54599047.439999998</v>
      </c>
      <c r="G63" s="28">
        <f t="shared" si="30"/>
        <v>-54926794</v>
      </c>
      <c r="H63" s="28">
        <f t="shared" ref="H63" si="31">H31-H61</f>
        <v>327746.56000000518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" si="32">SUM(C66:C68)</f>
        <v>41570.28</v>
      </c>
      <c r="D65" s="21">
        <f t="shared" ref="D65:G65" si="33">SUM(D66:D68)</f>
        <v>0</v>
      </c>
      <c r="E65" s="21">
        <f t="shared" si="33"/>
        <v>0</v>
      </c>
      <c r="F65" s="21">
        <f t="shared" si="33"/>
        <v>0</v>
      </c>
      <c r="G65" s="21">
        <f t="shared" si="33"/>
        <v>0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>
        <v>41570.28</v>
      </c>
      <c r="D66" s="21"/>
      <c r="E66" s="21"/>
      <c r="F66" s="21">
        <f>D66+E66</f>
        <v>0</v>
      </c>
      <c r="G66" s="38"/>
      <c r="H66" s="21" t="str">
        <f>IF(G66="","",F66-G66)</f>
        <v/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>
        <v>0</v>
      </c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>
        <v>0</v>
      </c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" si="34">SUM(C75:C77)</f>
        <v>0</v>
      </c>
      <c r="D74" s="21">
        <f t="shared" ref="D74:G74" si="35">SUM(D75:D77)</f>
        <v>0</v>
      </c>
      <c r="E74" s="21">
        <f t="shared" si="35"/>
        <v>0</v>
      </c>
      <c r="F74" s="21">
        <f t="shared" si="35"/>
        <v>0</v>
      </c>
      <c r="G74" s="21">
        <f t="shared" si="35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>
        <v>0</v>
      </c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>
        <v>0</v>
      </c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>
        <v>0</v>
      </c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-56515495.340000011</v>
      </c>
      <c r="D79" s="28">
        <f>D63-D65+D70-D74</f>
        <v>-54599047.319999993</v>
      </c>
      <c r="E79" s="28">
        <f>E63-E65+E70-E74</f>
        <v>-0.12</v>
      </c>
      <c r="F79" s="28">
        <f>F63-F65+F70-F74</f>
        <v>-54599047.439999998</v>
      </c>
      <c r="G79" s="28">
        <f>G63-G65+G70-G74</f>
        <v>-54926794</v>
      </c>
      <c r="H79" s="28">
        <f>H63-H65+H70-H74</f>
        <v>327746.56000000518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phoneticPr fontId="7" type="noConversion"/>
  <conditionalFormatting sqref="A79">
    <cfRule type="expression" dxfId="5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9" orientation="portrait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pageSetUpPr fitToPage="1"/>
  </sheetPr>
  <dimension ref="A1:I95"/>
  <sheetViews>
    <sheetView zoomScale="90" zoomScaleNormal="90" workbookViewId="0">
      <pane xSplit="2" ySplit="5" topLeftCell="C30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8" width="16.6640625" style="5" customWidth="1"/>
    <col min="9" max="9" width="9.109375" style="49"/>
    <col min="10" max="16384" width="9.109375" style="5"/>
  </cols>
  <sheetData>
    <row r="1" spans="1:8" x14ac:dyDescent="0.25">
      <c r="A1" s="9"/>
      <c r="B1" s="10"/>
      <c r="C1" s="11"/>
      <c r="D1" s="11"/>
      <c r="E1" s="11"/>
      <c r="F1" s="11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109</v>
      </c>
      <c r="C4" s="15"/>
      <c r="D4" s="15"/>
      <c r="E4" s="15"/>
      <c r="F4" s="15"/>
      <c r="G4" s="15"/>
      <c r="H4" s="15"/>
    </row>
    <row r="5" spans="1:8" x14ac:dyDescent="0.25">
      <c r="A5" s="12"/>
      <c r="B5" s="13" t="s">
        <v>46</v>
      </c>
      <c r="C5" s="51"/>
      <c r="D5" s="16"/>
      <c r="E5" s="17"/>
      <c r="F5" s="17"/>
      <c r="G5" s="17"/>
      <c r="H5" s="17"/>
    </row>
    <row r="6" spans="1:8" ht="13.8" x14ac:dyDescent="0.25">
      <c r="A6" s="33"/>
      <c r="B6" s="27" t="s">
        <v>0</v>
      </c>
      <c r="C6" s="31"/>
      <c r="D6" s="31"/>
      <c r="E6" s="31"/>
      <c r="F6" s="31"/>
      <c r="G6" s="31"/>
      <c r="H6" s="31"/>
    </row>
    <row r="7" spans="1:8" x14ac:dyDescent="0.25">
      <c r="A7" s="18"/>
      <c r="B7" s="19" t="s">
        <v>46</v>
      </c>
      <c r="C7" s="8"/>
      <c r="D7" s="8"/>
      <c r="E7" s="2"/>
      <c r="F7" s="2"/>
      <c r="G7" s="2"/>
      <c r="H7" s="2"/>
    </row>
    <row r="8" spans="1:8" x14ac:dyDescent="0.25">
      <c r="A8" s="20"/>
      <c r="B8" s="3" t="s">
        <v>47</v>
      </c>
      <c r="C8" s="21">
        <f t="shared" ref="C8" si="0">SUM(C9:C12)</f>
        <v>5511369.6399999997</v>
      </c>
      <c r="D8" s="21">
        <f t="shared" ref="D8:G8" si="1">SUM(D9:D12)</f>
        <v>5793235.9199999999</v>
      </c>
      <c r="E8" s="21">
        <f t="shared" si="1"/>
        <v>0</v>
      </c>
      <c r="F8" s="21">
        <f t="shared" si="1"/>
        <v>5793235.9199999999</v>
      </c>
      <c r="G8" s="21">
        <f t="shared" si="1"/>
        <v>5730724</v>
      </c>
      <c r="H8" s="21">
        <f>F8-G8</f>
        <v>62511.919999999925</v>
      </c>
    </row>
    <row r="9" spans="1:8" x14ac:dyDescent="0.25">
      <c r="A9" s="22" t="s">
        <v>51</v>
      </c>
      <c r="B9" s="23" t="s">
        <v>1</v>
      </c>
      <c r="C9" s="21">
        <v>22450.91</v>
      </c>
      <c r="D9" s="21">
        <v>21159.96</v>
      </c>
      <c r="E9" s="21"/>
      <c r="F9" s="21">
        <f>D9+E9</f>
        <v>21159.96</v>
      </c>
      <c r="G9" s="39">
        <v>21500</v>
      </c>
      <c r="H9" s="21">
        <f t="shared" ref="H9:H29" si="2">F9-G9</f>
        <v>-340.04000000000087</v>
      </c>
    </row>
    <row r="10" spans="1:8" x14ac:dyDescent="0.25">
      <c r="A10" s="22" t="s">
        <v>52</v>
      </c>
      <c r="B10" s="23" t="s">
        <v>53</v>
      </c>
      <c r="C10" s="21"/>
      <c r="D10" s="21"/>
      <c r="E10" s="21"/>
      <c r="F10" s="21">
        <f>D10+E10</f>
        <v>0</v>
      </c>
      <c r="G10" s="38"/>
      <c r="H10" s="21">
        <f t="shared" si="2"/>
        <v>0</v>
      </c>
    </row>
    <row r="11" spans="1:8" x14ac:dyDescent="0.25">
      <c r="A11" s="22" t="s">
        <v>54</v>
      </c>
      <c r="B11" s="23" t="s">
        <v>2</v>
      </c>
      <c r="C11" s="21">
        <v>4848290.3099999996</v>
      </c>
      <c r="D11" s="21">
        <v>5103916.08</v>
      </c>
      <c r="E11" s="21"/>
      <c r="F11" s="21">
        <f>D11+E11</f>
        <v>5103916.08</v>
      </c>
      <c r="G11" s="38">
        <v>5060724</v>
      </c>
      <c r="H11" s="21">
        <f t="shared" si="2"/>
        <v>43192.080000000075</v>
      </c>
    </row>
    <row r="12" spans="1:8" x14ac:dyDescent="0.25">
      <c r="A12" s="22" t="s">
        <v>55</v>
      </c>
      <c r="B12" s="23" t="s">
        <v>3</v>
      </c>
      <c r="C12" s="21">
        <v>640628.42000000004</v>
      </c>
      <c r="D12" s="21">
        <v>668159.88</v>
      </c>
      <c r="E12" s="21"/>
      <c r="F12" s="21">
        <f>D12+E12</f>
        <v>668159.88</v>
      </c>
      <c r="G12" s="38">
        <v>648500</v>
      </c>
      <c r="H12" s="53">
        <f t="shared" si="2"/>
        <v>19659.880000000005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" si="3">SUM(C15:C20)</f>
        <v>86170.06</v>
      </c>
      <c r="D14" s="21">
        <f t="shared" ref="D14:G14" si="4">SUM(D15:D20)</f>
        <v>80950.080000000002</v>
      </c>
      <c r="E14" s="21">
        <f t="shared" si="4"/>
        <v>0</v>
      </c>
      <c r="F14" s="21">
        <f t="shared" si="4"/>
        <v>80950.080000000002</v>
      </c>
      <c r="G14" s="21">
        <f t="shared" si="4"/>
        <v>90700</v>
      </c>
      <c r="H14" s="21">
        <f t="shared" si="2"/>
        <v>-9749.9199999999983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39"/>
      <c r="H15" s="21">
        <f t="shared" si="2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38"/>
      <c r="H16" s="21">
        <f t="shared" si="2"/>
        <v>0</v>
      </c>
    </row>
    <row r="17" spans="1:8" x14ac:dyDescent="0.25">
      <c r="A17" s="22" t="s">
        <v>58</v>
      </c>
      <c r="B17" s="23" t="s">
        <v>7</v>
      </c>
      <c r="C17" s="21">
        <v>55052</v>
      </c>
      <c r="D17" s="21">
        <v>50000.04</v>
      </c>
      <c r="E17" s="21"/>
      <c r="F17" s="21">
        <f t="shared" si="5"/>
        <v>50000.04</v>
      </c>
      <c r="G17" s="38">
        <v>60000</v>
      </c>
      <c r="H17" s="21">
        <f t="shared" si="2"/>
        <v>-9999.9599999999991</v>
      </c>
    </row>
    <row r="18" spans="1:8" x14ac:dyDescent="0.25">
      <c r="A18" s="22" t="s">
        <v>59</v>
      </c>
      <c r="B18" s="23" t="s">
        <v>8</v>
      </c>
      <c r="C18" s="21">
        <v>30452.73</v>
      </c>
      <c r="D18" s="21">
        <v>30950.04</v>
      </c>
      <c r="E18" s="21"/>
      <c r="F18" s="21">
        <f t="shared" si="5"/>
        <v>30950.04</v>
      </c>
      <c r="G18" s="38">
        <v>30000</v>
      </c>
      <c r="H18" s="21">
        <f t="shared" si="2"/>
        <v>950.04000000000087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38"/>
      <c r="H19" s="21">
        <f t="shared" si="2"/>
        <v>0</v>
      </c>
    </row>
    <row r="20" spans="1:8" x14ac:dyDescent="0.25">
      <c r="A20" s="22" t="s">
        <v>61</v>
      </c>
      <c r="B20" s="23" t="s">
        <v>10</v>
      </c>
      <c r="C20" s="21">
        <v>665.33</v>
      </c>
      <c r="D20" s="21"/>
      <c r="E20" s="21"/>
      <c r="F20" s="21">
        <f t="shared" si="5"/>
        <v>0</v>
      </c>
      <c r="G20" s="38">
        <v>700</v>
      </c>
      <c r="H20" s="53">
        <f t="shared" si="2"/>
        <v>-700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" si="6">SUM(C23)</f>
        <v>3252565.53</v>
      </c>
      <c r="D22" s="21">
        <f t="shared" ref="D22:G22" si="7">SUM(D23)</f>
        <v>1100013</v>
      </c>
      <c r="E22" s="21">
        <f t="shared" si="7"/>
        <v>0</v>
      </c>
      <c r="F22" s="21">
        <f t="shared" si="7"/>
        <v>1100013</v>
      </c>
      <c r="G22" s="21">
        <f t="shared" si="7"/>
        <v>1167762</v>
      </c>
      <c r="H22" s="21">
        <f t="shared" si="2"/>
        <v>-67749</v>
      </c>
    </row>
    <row r="23" spans="1:8" x14ac:dyDescent="0.25">
      <c r="A23" s="22" t="s">
        <v>62</v>
      </c>
      <c r="B23" s="23" t="s">
        <v>11</v>
      </c>
      <c r="C23" s="21">
        <v>3252565.53</v>
      </c>
      <c r="D23" s="21">
        <v>1100013</v>
      </c>
      <c r="E23" s="21"/>
      <c r="F23" s="21">
        <f>D23+E23</f>
        <v>1100013</v>
      </c>
      <c r="G23" s="37">
        <v>1167762</v>
      </c>
      <c r="H23" s="53">
        <f t="shared" si="2"/>
        <v>-67749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" si="8">SUM(C26)</f>
        <v>88952.72</v>
      </c>
      <c r="D25" s="21">
        <f t="shared" ref="D25:G25" si="9">SUM(D26)</f>
        <v>15199.92</v>
      </c>
      <c r="E25" s="21">
        <f t="shared" si="9"/>
        <v>0</v>
      </c>
      <c r="F25" s="21">
        <f t="shared" si="9"/>
        <v>15199.92</v>
      </c>
      <c r="G25" s="21">
        <f t="shared" si="9"/>
        <v>50000</v>
      </c>
      <c r="H25" s="21">
        <f t="shared" si="2"/>
        <v>-34800.080000000002</v>
      </c>
    </row>
    <row r="26" spans="1:8" x14ac:dyDescent="0.25">
      <c r="A26" s="22" t="s">
        <v>63</v>
      </c>
      <c r="B26" s="23" t="s">
        <v>12</v>
      </c>
      <c r="C26" s="21">
        <v>88952.72</v>
      </c>
      <c r="D26" s="21">
        <v>15199.92</v>
      </c>
      <c r="E26" s="21"/>
      <c r="F26" s="21">
        <f>D26+E26</f>
        <v>15199.92</v>
      </c>
      <c r="G26" s="37">
        <v>50000</v>
      </c>
      <c r="H26" s="53">
        <f t="shared" si="2"/>
        <v>-34800.080000000002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" si="10">SUM(C29)</f>
        <v>40203.33</v>
      </c>
      <c r="D28" s="21">
        <f t="shared" ref="D28:G28" si="11">SUM(D29)</f>
        <v>0</v>
      </c>
      <c r="E28" s="21">
        <f t="shared" si="11"/>
        <v>0</v>
      </c>
      <c r="F28" s="21">
        <f t="shared" si="11"/>
        <v>0</v>
      </c>
      <c r="G28" s="21">
        <f t="shared" si="11"/>
        <v>7000</v>
      </c>
      <c r="H28" s="21">
        <f t="shared" si="2"/>
        <v>-7000</v>
      </c>
    </row>
    <row r="29" spans="1:8" x14ac:dyDescent="0.25">
      <c r="A29" s="22" t="s">
        <v>64</v>
      </c>
      <c r="B29" s="23" t="s">
        <v>13</v>
      </c>
      <c r="C29" s="21">
        <v>40203.33</v>
      </c>
      <c r="D29" s="21"/>
      <c r="E29" s="21"/>
      <c r="F29" s="21">
        <f>D29+E29</f>
        <v>0</v>
      </c>
      <c r="G29" s="38">
        <v>7000</v>
      </c>
      <c r="H29" s="21">
        <f t="shared" si="2"/>
        <v>-7000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" si="12">C28+C25+C22+C14+C8</f>
        <v>8979261.2799999993</v>
      </c>
      <c r="D31" s="28">
        <f t="shared" ref="D31:G31" si="13">D28+D25+D22+D14+D8</f>
        <v>6989398.9199999999</v>
      </c>
      <c r="E31" s="28">
        <f t="shared" si="13"/>
        <v>0</v>
      </c>
      <c r="F31" s="28">
        <f t="shared" si="13"/>
        <v>6989398.9199999999</v>
      </c>
      <c r="G31" s="28">
        <f t="shared" si="13"/>
        <v>7046186</v>
      </c>
      <c r="H31" s="28">
        <f t="shared" ref="H31" si="14">F31-G31</f>
        <v>-56787.080000000075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x14ac:dyDescent="0.25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 x14ac:dyDescent="0.25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38"/>
      <c r="H34" s="21" t="str">
        <f>IF(G34="","",G34-F34)</f>
        <v/>
      </c>
    </row>
    <row r="35" spans="1:8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 x14ac:dyDescent="0.25">
      <c r="A37" s="22"/>
      <c r="B37" s="7"/>
      <c r="C37" s="32"/>
      <c r="D37" s="32"/>
      <c r="E37" s="32"/>
      <c r="F37" s="32"/>
      <c r="G37" s="32"/>
      <c r="H37" s="32"/>
    </row>
    <row r="38" spans="1:8" x14ac:dyDescent="0.25">
      <c r="A38" s="25"/>
      <c r="B38" s="29" t="s">
        <v>48</v>
      </c>
      <c r="C38" s="21">
        <f>SUM(C39:C42)</f>
        <v>63153701.350000009</v>
      </c>
      <c r="D38" s="21">
        <f>SUM(D39:D42)</f>
        <v>61483818</v>
      </c>
      <c r="E38" s="21">
        <f>SUM(E39:E42)</f>
        <v>0</v>
      </c>
      <c r="F38" s="21">
        <f>SUM(F39:F42)</f>
        <v>61483818</v>
      </c>
      <c r="G38" s="21">
        <f>SUM(G39:G42)</f>
        <v>61753560</v>
      </c>
      <c r="H38" s="21">
        <f t="shared" ref="H38:H59" si="17">F38-G38</f>
        <v>-269742</v>
      </c>
    </row>
    <row r="39" spans="1:8" x14ac:dyDescent="0.25">
      <c r="A39" s="22" t="s">
        <v>66</v>
      </c>
      <c r="B39" s="23" t="s">
        <v>17</v>
      </c>
      <c r="C39" s="21">
        <v>51903024.649999999</v>
      </c>
      <c r="D39" s="21">
        <v>50723487.719999999</v>
      </c>
      <c r="E39" s="21"/>
      <c r="F39" s="21">
        <f>D39+E39</f>
        <v>50723487.719999999</v>
      </c>
      <c r="G39" s="38">
        <v>51650000</v>
      </c>
      <c r="H39" s="21">
        <f t="shared" si="17"/>
        <v>-926512.28000000119</v>
      </c>
    </row>
    <row r="40" spans="1:8" x14ac:dyDescent="0.25">
      <c r="A40" s="22" t="s">
        <v>67</v>
      </c>
      <c r="B40" s="23" t="s">
        <v>18</v>
      </c>
      <c r="C40" s="21">
        <v>9032214.1600000001</v>
      </c>
      <c r="D40" s="21">
        <v>8746134.3599999994</v>
      </c>
      <c r="E40" s="21"/>
      <c r="F40" s="21">
        <f>D40+E40</f>
        <v>8746134.3599999994</v>
      </c>
      <c r="G40" s="38">
        <v>8703609</v>
      </c>
      <c r="H40" s="21">
        <f t="shared" si="17"/>
        <v>42525.359999999404</v>
      </c>
    </row>
    <row r="41" spans="1:8" x14ac:dyDescent="0.25">
      <c r="A41" s="22" t="s">
        <v>68</v>
      </c>
      <c r="B41" s="23" t="s">
        <v>19</v>
      </c>
      <c r="C41" s="21">
        <v>3457996.02</v>
      </c>
      <c r="D41" s="21">
        <v>2726045.64</v>
      </c>
      <c r="E41" s="21"/>
      <c r="F41" s="21">
        <f>D41+E41</f>
        <v>2726045.64</v>
      </c>
      <c r="G41" s="38">
        <v>2629951</v>
      </c>
      <c r="H41" s="21">
        <f t="shared" si="17"/>
        <v>96094.64000000013</v>
      </c>
    </row>
    <row r="42" spans="1:8" x14ac:dyDescent="0.25">
      <c r="A42" s="22" t="s">
        <v>69</v>
      </c>
      <c r="B42" s="23" t="s">
        <v>20</v>
      </c>
      <c r="C42" s="21">
        <v>-1239533.48</v>
      </c>
      <c r="D42" s="21">
        <v>-711849.72</v>
      </c>
      <c r="E42" s="21"/>
      <c r="F42" s="21">
        <f>D42+E42</f>
        <v>-711849.72</v>
      </c>
      <c r="G42" s="40">
        <v>-1230000</v>
      </c>
      <c r="H42" s="53">
        <f t="shared" si="17"/>
        <v>518150.28</v>
      </c>
    </row>
    <row r="43" spans="1:8" x14ac:dyDescent="0.25">
      <c r="A43" s="22"/>
      <c r="B43" s="23"/>
      <c r="C43" s="24"/>
      <c r="D43" s="24"/>
      <c r="E43" s="24"/>
      <c r="F43" s="24"/>
      <c r="G43" s="24"/>
      <c r="H43" s="24"/>
    </row>
    <row r="44" spans="1:8" x14ac:dyDescent="0.25">
      <c r="A44" s="25"/>
      <c r="B44" s="29" t="s">
        <v>49</v>
      </c>
      <c r="C44" s="21">
        <f t="shared" ref="C44" si="18">SUM(C45:C46)</f>
        <v>24877228.399999999</v>
      </c>
      <c r="D44" s="21">
        <f t="shared" ref="D44:G44" si="19">SUM(D45:D46)</f>
        <v>24812311.68</v>
      </c>
      <c r="E44" s="21">
        <f t="shared" si="19"/>
        <v>0</v>
      </c>
      <c r="F44" s="21">
        <f t="shared" si="19"/>
        <v>24812311.68</v>
      </c>
      <c r="G44" s="21">
        <f t="shared" si="19"/>
        <v>24853846</v>
      </c>
      <c r="H44" s="21">
        <f t="shared" si="17"/>
        <v>-41534.320000000298</v>
      </c>
    </row>
    <row r="45" spans="1:8" x14ac:dyDescent="0.25">
      <c r="A45" s="22" t="s">
        <v>70</v>
      </c>
      <c r="B45" s="23" t="s">
        <v>21</v>
      </c>
      <c r="C45" s="21">
        <v>8900355.9299999997</v>
      </c>
      <c r="D45" s="21">
        <v>8686862.8800000008</v>
      </c>
      <c r="E45" s="21"/>
      <c r="F45" s="21">
        <f>D45+E45</f>
        <v>8686862.8800000008</v>
      </c>
      <c r="G45" s="38">
        <v>8732476</v>
      </c>
      <c r="H45" s="21">
        <f t="shared" si="17"/>
        <v>-45613.11999999918</v>
      </c>
    </row>
    <row r="46" spans="1:8" x14ac:dyDescent="0.25">
      <c r="A46" s="22" t="s">
        <v>71</v>
      </c>
      <c r="B46" s="23" t="s">
        <v>22</v>
      </c>
      <c r="C46" s="21">
        <v>15976872.470000001</v>
      </c>
      <c r="D46" s="21">
        <v>16125448.800000001</v>
      </c>
      <c r="E46" s="21"/>
      <c r="F46" s="21">
        <f>D46+E46</f>
        <v>16125448.800000001</v>
      </c>
      <c r="G46" s="40">
        <v>16121370</v>
      </c>
      <c r="H46" s="53">
        <f t="shared" si="17"/>
        <v>4078.8000000007451</v>
      </c>
    </row>
    <row r="47" spans="1:8" x14ac:dyDescent="0.25">
      <c r="A47" s="22"/>
      <c r="B47" s="23"/>
      <c r="C47" s="24"/>
      <c r="D47" s="24"/>
      <c r="E47" s="24"/>
      <c r="F47" s="24"/>
      <c r="G47" s="24"/>
      <c r="H47" s="24"/>
    </row>
    <row r="48" spans="1:8" x14ac:dyDescent="0.25">
      <c r="A48" s="25"/>
      <c r="B48" s="29" t="s">
        <v>50</v>
      </c>
      <c r="C48" s="21">
        <f t="shared" ref="C48" si="20">SUM(C49:C50)</f>
        <v>3533769.9099999997</v>
      </c>
      <c r="D48" s="21">
        <f t="shared" ref="D48:G48" si="21">SUM(D49:D50)</f>
        <v>3596008.32</v>
      </c>
      <c r="E48" s="21">
        <f t="shared" si="21"/>
        <v>0</v>
      </c>
      <c r="F48" s="21">
        <f t="shared" si="21"/>
        <v>3596008.32</v>
      </c>
      <c r="G48" s="21">
        <f t="shared" si="21"/>
        <v>3549831</v>
      </c>
      <c r="H48" s="21">
        <f t="shared" si="17"/>
        <v>46177.319999999832</v>
      </c>
    </row>
    <row r="49" spans="1:8" x14ac:dyDescent="0.25">
      <c r="A49" s="22" t="s">
        <v>72</v>
      </c>
      <c r="B49" s="23" t="s">
        <v>23</v>
      </c>
      <c r="C49" s="21">
        <v>3533896.11</v>
      </c>
      <c r="D49" s="21">
        <v>3596008.32</v>
      </c>
      <c r="E49" s="21"/>
      <c r="F49" s="21">
        <f>D49+E49</f>
        <v>3596008.32</v>
      </c>
      <c r="G49" s="38">
        <v>3549831</v>
      </c>
      <c r="H49" s="21">
        <f t="shared" si="17"/>
        <v>46177.319999999832</v>
      </c>
    </row>
    <row r="50" spans="1:8" x14ac:dyDescent="0.25">
      <c r="A50" s="22" t="s">
        <v>73</v>
      </c>
      <c r="B50" s="23" t="s">
        <v>24</v>
      </c>
      <c r="C50" s="21">
        <v>-126.2</v>
      </c>
      <c r="D50" s="21"/>
      <c r="E50" s="21"/>
      <c r="F50" s="21">
        <f>D50+E50</f>
        <v>0</v>
      </c>
      <c r="G50" s="40"/>
      <c r="H50" s="53">
        <f t="shared" si="17"/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" si="22">SUM(C53:C55)</f>
        <v>960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0</v>
      </c>
      <c r="H52" s="21">
        <f t="shared" si="17"/>
        <v>0</v>
      </c>
    </row>
    <row r="53" spans="1:8" x14ac:dyDescent="0.25">
      <c r="A53" s="22" t="s">
        <v>74</v>
      </c>
      <c r="B53" s="23" t="s">
        <v>26</v>
      </c>
      <c r="C53" s="21">
        <v>840</v>
      </c>
      <c r="D53" s="21"/>
      <c r="E53" s="21"/>
      <c r="F53" s="21">
        <f>D53+E53</f>
        <v>0</v>
      </c>
      <c r="G53" s="38"/>
      <c r="H53" s="21">
        <f t="shared" si="17"/>
        <v>0</v>
      </c>
    </row>
    <row r="54" spans="1:8" x14ac:dyDescent="0.25">
      <c r="A54" s="22" t="s">
        <v>75</v>
      </c>
      <c r="B54" s="23" t="s">
        <v>27</v>
      </c>
      <c r="C54" s="21">
        <v>120</v>
      </c>
      <c r="D54" s="21"/>
      <c r="E54" s="21"/>
      <c r="F54" s="21">
        <f>D54+E54</f>
        <v>0</v>
      </c>
      <c r="G54" s="38"/>
      <c r="H54" s="21">
        <f t="shared" si="17"/>
        <v>0</v>
      </c>
    </row>
    <row r="55" spans="1:8" x14ac:dyDescent="0.25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40"/>
      <c r="H55" s="53">
        <f t="shared" si="17"/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" si="24">SUM(C58:C59)</f>
        <v>24260640.969999999</v>
      </c>
      <c r="D57" s="21">
        <f t="shared" ref="D57:G57" si="25">SUM(D58:D59)</f>
        <v>24376565.640000001</v>
      </c>
      <c r="E57" s="21">
        <f t="shared" si="25"/>
        <v>0</v>
      </c>
      <c r="F57" s="21">
        <f t="shared" si="25"/>
        <v>24376565.640000001</v>
      </c>
      <c r="G57" s="21">
        <f t="shared" si="25"/>
        <v>24168254</v>
      </c>
      <c r="H57" s="21">
        <f t="shared" si="17"/>
        <v>208311.6400000006</v>
      </c>
    </row>
    <row r="58" spans="1:8" x14ac:dyDescent="0.25">
      <c r="A58" s="22" t="s">
        <v>77</v>
      </c>
      <c r="B58" s="23" t="s">
        <v>30</v>
      </c>
      <c r="C58" s="21">
        <v>24085400.609999999</v>
      </c>
      <c r="D58" s="21">
        <v>24258745.440000001</v>
      </c>
      <c r="E58" s="21"/>
      <c r="F58" s="21">
        <f>D58+E58</f>
        <v>24258745.440000001</v>
      </c>
      <c r="G58" s="38">
        <v>24014687</v>
      </c>
      <c r="H58" s="21">
        <f t="shared" si="17"/>
        <v>244058.44000000134</v>
      </c>
    </row>
    <row r="59" spans="1:8" x14ac:dyDescent="0.25">
      <c r="A59" s="22" t="s">
        <v>78</v>
      </c>
      <c r="B59" s="23" t="s">
        <v>31</v>
      </c>
      <c r="C59" s="21">
        <v>175240.36</v>
      </c>
      <c r="D59" s="21">
        <v>117820.2</v>
      </c>
      <c r="E59" s="21"/>
      <c r="F59" s="21">
        <f>D59+E59</f>
        <v>117820.2</v>
      </c>
      <c r="G59" s="38">
        <v>153567</v>
      </c>
      <c r="H59" s="21">
        <f t="shared" si="17"/>
        <v>-35746.800000000003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" si="26">C57+C52+C48+C44+C38</f>
        <v>115826300.63000001</v>
      </c>
      <c r="D61" s="28">
        <f t="shared" ref="D61:G61" si="27">D57+D52+D48+D44+D38</f>
        <v>114268703.64</v>
      </c>
      <c r="E61" s="28">
        <f t="shared" si="27"/>
        <v>0</v>
      </c>
      <c r="F61" s="28">
        <f t="shared" si="27"/>
        <v>114268703.64</v>
      </c>
      <c r="G61" s="28">
        <f t="shared" si="27"/>
        <v>114325491</v>
      </c>
      <c r="H61" s="28">
        <f t="shared" ref="H61" si="28">F61-G61</f>
        <v>-56787.359999999404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 t="shared" ref="C63" si="29">C31+C33-C61</f>
        <v>-106847039.35000001</v>
      </c>
      <c r="D63" s="28">
        <f>D31-D61</f>
        <v>-107279304.72</v>
      </c>
      <c r="E63" s="28">
        <f t="shared" ref="E63:H63" si="30">E31-E61</f>
        <v>0</v>
      </c>
      <c r="F63" s="28">
        <f t="shared" si="30"/>
        <v>-107279304.72</v>
      </c>
      <c r="G63" s="28">
        <f t="shared" si="30"/>
        <v>-107279305</v>
      </c>
      <c r="H63" s="28">
        <f t="shared" si="30"/>
        <v>0.27999999932944775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" si="31">SUM(C66:C68)</f>
        <v>118489.9</v>
      </c>
      <c r="D65" s="21">
        <f t="shared" ref="D65:G65" si="32">SUM(D66:D68)</f>
        <v>0</v>
      </c>
      <c r="E65" s="21">
        <f t="shared" si="32"/>
        <v>0</v>
      </c>
      <c r="F65" s="21">
        <f t="shared" si="32"/>
        <v>0</v>
      </c>
      <c r="G65" s="21">
        <f t="shared" si="32"/>
        <v>0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>
        <v>118489.9</v>
      </c>
      <c r="D66" s="21">
        <v>0</v>
      </c>
      <c r="E66" s="21"/>
      <c r="F66" s="21">
        <f>D66+E66</f>
        <v>0</v>
      </c>
      <c r="G66" s="38"/>
      <c r="H66" s="21" t="str">
        <f>IF(G66="","",F66-G66)</f>
        <v/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>
        <v>0</v>
      </c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>
        <v>0</v>
      </c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" si="33">SUM(C75:C77)</f>
        <v>0</v>
      </c>
      <c r="D74" s="21">
        <f t="shared" ref="D74:G74" si="34">SUM(D75:D77)</f>
        <v>0</v>
      </c>
      <c r="E74" s="21">
        <f t="shared" si="34"/>
        <v>0</v>
      </c>
      <c r="F74" s="21">
        <f t="shared" si="34"/>
        <v>0</v>
      </c>
      <c r="G74" s="21">
        <f t="shared" si="34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>
        <v>0</v>
      </c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>
        <v>0</v>
      </c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>
        <v>0</v>
      </c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-106965529.25000001</v>
      </c>
      <c r="D79" s="28">
        <f>D63-D65+D70-D74</f>
        <v>-107279304.72</v>
      </c>
      <c r="E79" s="28">
        <f>E63-E65+E70-E74</f>
        <v>0</v>
      </c>
      <c r="F79" s="28">
        <f>F63-F65+F70-F74</f>
        <v>-107279304.72</v>
      </c>
      <c r="G79" s="28">
        <f>G63-G65+G70-G74</f>
        <v>-107279305</v>
      </c>
      <c r="H79" s="28">
        <f>H63-H65+H70-H74</f>
        <v>0.27999999932944775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conditionalFormatting sqref="A79">
    <cfRule type="expression" dxfId="4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pageSetUpPr fitToPage="1"/>
  </sheetPr>
  <dimension ref="A1:I95"/>
  <sheetViews>
    <sheetView zoomScale="90" zoomScaleNormal="90" workbookViewId="0">
      <pane xSplit="2" ySplit="5" topLeftCell="C30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8" width="16.6640625" style="5" customWidth="1"/>
    <col min="9" max="16384" width="9.109375" style="5"/>
  </cols>
  <sheetData>
    <row r="1" spans="1:8" x14ac:dyDescent="0.25">
      <c r="A1" s="9"/>
      <c r="B1" s="10"/>
      <c r="C1" s="11"/>
      <c r="D1" s="11"/>
      <c r="E1" s="11"/>
      <c r="F1" s="11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111</v>
      </c>
      <c r="C4" s="15"/>
      <c r="D4" s="15"/>
      <c r="E4" s="15"/>
      <c r="F4" s="15"/>
      <c r="G4" s="15"/>
      <c r="H4" s="15"/>
    </row>
    <row r="5" spans="1:8" x14ac:dyDescent="0.25">
      <c r="A5" s="12"/>
      <c r="B5" s="13" t="s">
        <v>46</v>
      </c>
      <c r="C5" s="51"/>
      <c r="D5" s="16"/>
      <c r="E5" s="17"/>
      <c r="F5" s="17"/>
      <c r="G5" s="17"/>
      <c r="H5" s="17"/>
    </row>
    <row r="6" spans="1:8" ht="13.8" x14ac:dyDescent="0.25">
      <c r="A6" s="33"/>
      <c r="B6" s="27" t="s">
        <v>0</v>
      </c>
      <c r="C6" s="31"/>
      <c r="D6" s="31"/>
      <c r="E6" s="31"/>
      <c r="F6" s="31"/>
      <c r="G6" s="31"/>
      <c r="H6" s="31"/>
    </row>
    <row r="7" spans="1:8" x14ac:dyDescent="0.25">
      <c r="A7" s="18"/>
      <c r="B7" s="19" t="s">
        <v>46</v>
      </c>
      <c r="C7" s="8"/>
      <c r="D7" s="8"/>
      <c r="E7" s="2"/>
      <c r="F7" s="2"/>
      <c r="G7" s="2"/>
      <c r="H7" s="2"/>
    </row>
    <row r="8" spans="1:8" x14ac:dyDescent="0.25">
      <c r="A8" s="20"/>
      <c r="B8" s="3" t="s">
        <v>47</v>
      </c>
      <c r="C8" s="21">
        <f t="shared" ref="C8" si="0">SUM(C9:C12)</f>
        <v>1651012.41</v>
      </c>
      <c r="D8" s="21">
        <f t="shared" ref="D8:G8" si="1">SUM(D9:D12)</f>
        <v>1673770.04</v>
      </c>
      <c r="E8" s="21">
        <f t="shared" si="1"/>
        <v>0</v>
      </c>
      <c r="F8" s="21">
        <f t="shared" si="1"/>
        <v>1673770.04</v>
      </c>
      <c r="G8" s="21">
        <f t="shared" si="1"/>
        <v>1655376</v>
      </c>
      <c r="H8" s="21">
        <f>F8-G8</f>
        <v>18394.040000000037</v>
      </c>
    </row>
    <row r="9" spans="1:8" x14ac:dyDescent="0.25">
      <c r="A9" s="22" t="s">
        <v>51</v>
      </c>
      <c r="B9" s="23" t="s">
        <v>1</v>
      </c>
      <c r="C9" s="21">
        <v>2618</v>
      </c>
      <c r="D9" s="21">
        <v>2900.04</v>
      </c>
      <c r="E9" s="21"/>
      <c r="F9" s="21">
        <f>D9+E9</f>
        <v>2900.04</v>
      </c>
      <c r="G9" s="39">
        <v>3000</v>
      </c>
      <c r="H9" s="21">
        <f t="shared" ref="H9:H29" si="2">F9-G9</f>
        <v>-99.960000000000036</v>
      </c>
    </row>
    <row r="10" spans="1:8" x14ac:dyDescent="0.25">
      <c r="A10" s="22" t="s">
        <v>52</v>
      </c>
      <c r="B10" s="23" t="s">
        <v>53</v>
      </c>
      <c r="C10" s="21"/>
      <c r="D10" s="21">
        <v>0</v>
      </c>
      <c r="E10" s="21"/>
      <c r="F10" s="21">
        <f>D10+E10</f>
        <v>0</v>
      </c>
      <c r="G10" s="38"/>
      <c r="H10" s="21">
        <f t="shared" si="2"/>
        <v>0</v>
      </c>
    </row>
    <row r="11" spans="1:8" x14ac:dyDescent="0.25">
      <c r="A11" s="22" t="s">
        <v>54</v>
      </c>
      <c r="B11" s="23" t="s">
        <v>2</v>
      </c>
      <c r="C11" s="21">
        <v>1558872</v>
      </c>
      <c r="D11" s="21">
        <v>1590870</v>
      </c>
      <c r="E11" s="21"/>
      <c r="F11" s="21">
        <f>D11+E11</f>
        <v>1590870</v>
      </c>
      <c r="G11" s="38">
        <v>1562376</v>
      </c>
      <c r="H11" s="21">
        <f t="shared" si="2"/>
        <v>28494</v>
      </c>
    </row>
    <row r="12" spans="1:8" x14ac:dyDescent="0.25">
      <c r="A12" s="22" t="s">
        <v>55</v>
      </c>
      <c r="B12" s="23" t="s">
        <v>3</v>
      </c>
      <c r="C12" s="21">
        <v>89522.41</v>
      </c>
      <c r="D12" s="21">
        <v>80000</v>
      </c>
      <c r="E12" s="21"/>
      <c r="F12" s="21">
        <f>D12+E12</f>
        <v>80000</v>
      </c>
      <c r="G12" s="38">
        <v>90000</v>
      </c>
      <c r="H12" s="53">
        <f t="shared" si="2"/>
        <v>-10000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" si="3">SUM(C15:C20)</f>
        <v>736194.41</v>
      </c>
      <c r="D14" s="21">
        <f t="shared" ref="D14:G14" si="4">SUM(D15:D20)</f>
        <v>808999.92</v>
      </c>
      <c r="E14" s="21">
        <f t="shared" si="4"/>
        <v>0</v>
      </c>
      <c r="F14" s="21">
        <f t="shared" si="4"/>
        <v>808999.92</v>
      </c>
      <c r="G14" s="21">
        <f t="shared" si="4"/>
        <v>770900</v>
      </c>
      <c r="H14" s="21">
        <f t="shared" si="2"/>
        <v>38099.920000000042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39"/>
      <c r="H15" s="21">
        <f t="shared" si="2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38"/>
      <c r="H16" s="21">
        <f t="shared" si="2"/>
        <v>0</v>
      </c>
    </row>
    <row r="17" spans="1:8" x14ac:dyDescent="0.25">
      <c r="A17" s="22" t="s">
        <v>58</v>
      </c>
      <c r="B17" s="23" t="s">
        <v>7</v>
      </c>
      <c r="C17" s="21">
        <v>667458.48</v>
      </c>
      <c r="D17" s="21">
        <v>749999.88</v>
      </c>
      <c r="E17" s="21"/>
      <c r="F17" s="21">
        <f t="shared" si="5"/>
        <v>749999.88</v>
      </c>
      <c r="G17" s="38">
        <v>700000</v>
      </c>
      <c r="H17" s="21">
        <f t="shared" si="2"/>
        <v>49999.880000000005</v>
      </c>
    </row>
    <row r="18" spans="1:8" x14ac:dyDescent="0.25">
      <c r="A18" s="22" t="s">
        <v>59</v>
      </c>
      <c r="B18" s="23" t="s">
        <v>8</v>
      </c>
      <c r="C18" s="21">
        <v>68494</v>
      </c>
      <c r="D18" s="21">
        <v>59000.04</v>
      </c>
      <c r="E18" s="21"/>
      <c r="F18" s="21">
        <f t="shared" si="5"/>
        <v>59000.04</v>
      </c>
      <c r="G18" s="38">
        <v>70900</v>
      </c>
      <c r="H18" s="21">
        <f t="shared" si="2"/>
        <v>-11899.96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38"/>
      <c r="H19" s="21">
        <f t="shared" si="2"/>
        <v>0</v>
      </c>
    </row>
    <row r="20" spans="1:8" x14ac:dyDescent="0.25">
      <c r="A20" s="22" t="s">
        <v>61</v>
      </c>
      <c r="B20" s="23" t="s">
        <v>10</v>
      </c>
      <c r="C20" s="21">
        <v>241.93</v>
      </c>
      <c r="D20" s="21"/>
      <c r="E20" s="21"/>
      <c r="F20" s="21">
        <f t="shared" si="5"/>
        <v>0</v>
      </c>
      <c r="G20" s="38"/>
      <c r="H20" s="53">
        <f t="shared" si="2"/>
        <v>0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" si="6">SUM(C23)</f>
        <v>117104.34</v>
      </c>
      <c r="D22" s="21">
        <f t="shared" ref="D22:G22" si="7">SUM(D23)</f>
        <v>22488.959999999999</v>
      </c>
      <c r="E22" s="21">
        <f t="shared" si="7"/>
        <v>0</v>
      </c>
      <c r="F22" s="21">
        <f t="shared" si="7"/>
        <v>22488.959999999999</v>
      </c>
      <c r="G22" s="21">
        <f t="shared" si="7"/>
        <v>101036</v>
      </c>
      <c r="H22" s="21">
        <f t="shared" si="2"/>
        <v>-78547.040000000008</v>
      </c>
    </row>
    <row r="23" spans="1:8" x14ac:dyDescent="0.25">
      <c r="A23" s="22" t="s">
        <v>62</v>
      </c>
      <c r="B23" s="23" t="s">
        <v>11</v>
      </c>
      <c r="C23" s="21">
        <v>117104.34</v>
      </c>
      <c r="D23" s="21">
        <v>22488.959999999999</v>
      </c>
      <c r="E23" s="21"/>
      <c r="F23" s="21">
        <f>D23+E23</f>
        <v>22488.959999999999</v>
      </c>
      <c r="G23" s="37">
        <v>101036</v>
      </c>
      <c r="H23" s="53">
        <f t="shared" si="2"/>
        <v>-78547.040000000008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" si="8">SUM(C26)</f>
        <v>543.28</v>
      </c>
      <c r="D25" s="21">
        <f t="shared" ref="D25:G25" si="9">SUM(D26)</f>
        <v>20100</v>
      </c>
      <c r="E25" s="21">
        <f t="shared" si="9"/>
        <v>0</v>
      </c>
      <c r="F25" s="21">
        <f t="shared" si="9"/>
        <v>20100</v>
      </c>
      <c r="G25" s="21">
        <f t="shared" si="9"/>
        <v>500</v>
      </c>
      <c r="H25" s="21">
        <f t="shared" si="2"/>
        <v>19600</v>
      </c>
    </row>
    <row r="26" spans="1:8" x14ac:dyDescent="0.25">
      <c r="A26" s="22" t="s">
        <v>63</v>
      </c>
      <c r="B26" s="23" t="s">
        <v>12</v>
      </c>
      <c r="C26" s="21">
        <v>543.28</v>
      </c>
      <c r="D26" s="21">
        <v>20100</v>
      </c>
      <c r="E26" s="21"/>
      <c r="F26" s="21">
        <f>D26+E26</f>
        <v>20100</v>
      </c>
      <c r="G26" s="37">
        <v>500</v>
      </c>
      <c r="H26" s="53">
        <f t="shared" si="2"/>
        <v>19600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" si="10">SUM(C29)</f>
        <v>24200.07</v>
      </c>
      <c r="D28" s="21">
        <f t="shared" ref="D28:G28" si="11">SUM(D29)</f>
        <v>0</v>
      </c>
      <c r="E28" s="21">
        <f t="shared" si="11"/>
        <v>0</v>
      </c>
      <c r="F28" s="21">
        <f t="shared" si="11"/>
        <v>0</v>
      </c>
      <c r="G28" s="21">
        <f t="shared" si="11"/>
        <v>10000</v>
      </c>
      <c r="H28" s="21">
        <f t="shared" si="2"/>
        <v>-10000</v>
      </c>
    </row>
    <row r="29" spans="1:8" x14ac:dyDescent="0.25">
      <c r="A29" s="22" t="s">
        <v>64</v>
      </c>
      <c r="B29" s="23" t="s">
        <v>13</v>
      </c>
      <c r="C29" s="21">
        <v>24200.07</v>
      </c>
      <c r="D29" s="21"/>
      <c r="E29" s="21"/>
      <c r="F29" s="21">
        <f>D29+E29</f>
        <v>0</v>
      </c>
      <c r="G29" s="38">
        <v>10000</v>
      </c>
      <c r="H29" s="21">
        <f t="shared" si="2"/>
        <v>-10000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" si="12">C28+C25+C22+C14+C8</f>
        <v>2529054.5099999998</v>
      </c>
      <c r="D31" s="28">
        <f t="shared" ref="D31:G31" si="13">D28+D25+D22+D14+D8</f>
        <v>2525358.92</v>
      </c>
      <c r="E31" s="28">
        <f t="shared" si="13"/>
        <v>0</v>
      </c>
      <c r="F31" s="28">
        <f t="shared" si="13"/>
        <v>2525358.92</v>
      </c>
      <c r="G31" s="28">
        <f t="shared" si="13"/>
        <v>2537812</v>
      </c>
      <c r="H31" s="28">
        <f t="shared" ref="H31" si="14">F31-G31</f>
        <v>-12453.080000000075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x14ac:dyDescent="0.25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 x14ac:dyDescent="0.25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38"/>
      <c r="H34" s="21" t="str">
        <f>IF(G34="","",G34-F34)</f>
        <v/>
      </c>
    </row>
    <row r="35" spans="1:8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 x14ac:dyDescent="0.25">
      <c r="A37" s="22"/>
      <c r="B37" s="7"/>
      <c r="C37" s="32"/>
      <c r="D37" s="32"/>
      <c r="E37" s="32"/>
      <c r="F37" s="32"/>
      <c r="G37" s="32"/>
      <c r="H37" s="32"/>
    </row>
    <row r="38" spans="1:8" x14ac:dyDescent="0.25">
      <c r="A38" s="25"/>
      <c r="B38" s="29" t="s">
        <v>48</v>
      </c>
      <c r="C38" s="21">
        <f>SUM(C39:C42)</f>
        <v>9425192.25</v>
      </c>
      <c r="D38" s="21">
        <f>SUM(D39:D42)</f>
        <v>9445993.0800000001</v>
      </c>
      <c r="E38" s="21">
        <f>SUM(E39:E42)</f>
        <v>0</v>
      </c>
      <c r="F38" s="21">
        <f>SUM(F39:F42)</f>
        <v>9445993.0800000001</v>
      </c>
      <c r="G38" s="21">
        <f>SUM(G39:G42)</f>
        <v>9613030</v>
      </c>
      <c r="H38" s="21">
        <f t="shared" ref="H38:H59" si="17">F38-G38</f>
        <v>-167036.91999999993</v>
      </c>
    </row>
    <row r="39" spans="1:8" x14ac:dyDescent="0.25">
      <c r="A39" s="22" t="s">
        <v>66</v>
      </c>
      <c r="B39" s="23" t="s">
        <v>17</v>
      </c>
      <c r="C39" s="21">
        <v>7789945.2400000002</v>
      </c>
      <c r="D39" s="21">
        <v>7791402.8399999999</v>
      </c>
      <c r="E39" s="21"/>
      <c r="F39" s="21">
        <f>D39+E39</f>
        <v>7791402.8399999999</v>
      </c>
      <c r="G39" s="38">
        <v>8068300</v>
      </c>
      <c r="H39" s="21">
        <f t="shared" si="17"/>
        <v>-276897.16000000015</v>
      </c>
    </row>
    <row r="40" spans="1:8" x14ac:dyDescent="0.25">
      <c r="A40" s="22" t="s">
        <v>67</v>
      </c>
      <c r="B40" s="23" t="s">
        <v>18</v>
      </c>
      <c r="C40" s="21">
        <v>1350918.11</v>
      </c>
      <c r="D40" s="21">
        <v>1336348.32</v>
      </c>
      <c r="E40" s="21"/>
      <c r="F40" s="21">
        <f>D40+E40</f>
        <v>1336348.32</v>
      </c>
      <c r="G40" s="38">
        <v>1362819</v>
      </c>
      <c r="H40" s="21">
        <f t="shared" si="17"/>
        <v>-26470.679999999935</v>
      </c>
    </row>
    <row r="41" spans="1:8" x14ac:dyDescent="0.25">
      <c r="A41" s="22" t="s">
        <v>68</v>
      </c>
      <c r="B41" s="23" t="s">
        <v>19</v>
      </c>
      <c r="C41" s="21">
        <v>515948.22</v>
      </c>
      <c r="D41" s="21">
        <v>418397.88</v>
      </c>
      <c r="E41" s="21"/>
      <c r="F41" s="21">
        <f>D41+E41</f>
        <v>418397.88</v>
      </c>
      <c r="G41" s="38">
        <v>411911</v>
      </c>
      <c r="H41" s="21">
        <f t="shared" si="17"/>
        <v>6486.8800000000047</v>
      </c>
    </row>
    <row r="42" spans="1:8" x14ac:dyDescent="0.25">
      <c r="A42" s="22" t="s">
        <v>69</v>
      </c>
      <c r="B42" s="23" t="s">
        <v>20</v>
      </c>
      <c r="C42" s="21">
        <v>-231619.32</v>
      </c>
      <c r="D42" s="21">
        <v>-100155.96</v>
      </c>
      <c r="E42" s="21"/>
      <c r="F42" s="21">
        <f>D42+E42</f>
        <v>-100155.96</v>
      </c>
      <c r="G42" s="40">
        <v>-230000</v>
      </c>
      <c r="H42" s="53">
        <f t="shared" si="17"/>
        <v>129844.04</v>
      </c>
    </row>
    <row r="43" spans="1:8" x14ac:dyDescent="0.25">
      <c r="A43" s="22"/>
      <c r="B43" s="23"/>
      <c r="C43" s="24"/>
      <c r="D43" s="24"/>
      <c r="E43" s="24"/>
      <c r="F43" s="24"/>
      <c r="G43" s="24"/>
      <c r="H43" s="24"/>
    </row>
    <row r="44" spans="1:8" x14ac:dyDescent="0.25">
      <c r="A44" s="25"/>
      <c r="B44" s="29" t="s">
        <v>49</v>
      </c>
      <c r="C44" s="21">
        <f t="shared" ref="C44" si="18">SUM(C45:C46)</f>
        <v>2082006.12</v>
      </c>
      <c r="D44" s="21">
        <f t="shared" ref="D44:G44" si="19">SUM(D45:D46)</f>
        <v>1925400.96</v>
      </c>
      <c r="E44" s="21">
        <f t="shared" si="19"/>
        <v>0</v>
      </c>
      <c r="F44" s="21">
        <f t="shared" si="19"/>
        <v>1925400.96</v>
      </c>
      <c r="G44" s="21">
        <f t="shared" si="19"/>
        <v>2022156</v>
      </c>
      <c r="H44" s="21">
        <f t="shared" si="17"/>
        <v>-96755.040000000037</v>
      </c>
    </row>
    <row r="45" spans="1:8" x14ac:dyDescent="0.25">
      <c r="A45" s="22" t="s">
        <v>70</v>
      </c>
      <c r="B45" s="23" t="s">
        <v>21</v>
      </c>
      <c r="C45" s="21">
        <v>37488</v>
      </c>
      <c r="D45" s="21"/>
      <c r="E45" s="21"/>
      <c r="F45" s="21">
        <f>D45+E45</f>
        <v>0</v>
      </c>
      <c r="G45" s="38"/>
      <c r="H45" s="21">
        <f t="shared" si="17"/>
        <v>0</v>
      </c>
    </row>
    <row r="46" spans="1:8" x14ac:dyDescent="0.25">
      <c r="A46" s="22" t="s">
        <v>71</v>
      </c>
      <c r="B46" s="23" t="s">
        <v>22</v>
      </c>
      <c r="C46" s="21">
        <v>2044518.12</v>
      </c>
      <c r="D46" s="21">
        <v>1925400.96</v>
      </c>
      <c r="E46" s="21"/>
      <c r="F46" s="21">
        <f>D46+E46</f>
        <v>1925400.96</v>
      </c>
      <c r="G46" s="40">
        <v>2022156</v>
      </c>
      <c r="H46" s="21">
        <f t="shared" si="17"/>
        <v>-96755.040000000037</v>
      </c>
    </row>
    <row r="47" spans="1:8" x14ac:dyDescent="0.25">
      <c r="A47" s="22"/>
      <c r="B47" s="23"/>
      <c r="C47" s="24"/>
      <c r="D47" s="24"/>
      <c r="E47" s="24"/>
      <c r="F47" s="24"/>
      <c r="G47" s="24"/>
      <c r="H47" s="21">
        <f t="shared" si="17"/>
        <v>0</v>
      </c>
    </row>
    <row r="48" spans="1:8" x14ac:dyDescent="0.25">
      <c r="A48" s="25"/>
      <c r="B48" s="29" t="s">
        <v>50</v>
      </c>
      <c r="C48" s="21">
        <f t="shared" ref="C48" si="20">SUM(C49:C50)</f>
        <v>360639.70999999996</v>
      </c>
      <c r="D48" s="21">
        <f t="shared" ref="D48:G48" si="21">SUM(D49:D50)</f>
        <v>394300.68</v>
      </c>
      <c r="E48" s="21">
        <f t="shared" si="21"/>
        <v>0</v>
      </c>
      <c r="F48" s="21">
        <f t="shared" si="21"/>
        <v>394300.68</v>
      </c>
      <c r="G48" s="21">
        <f t="shared" si="21"/>
        <v>366550</v>
      </c>
      <c r="H48" s="21">
        <f t="shared" si="17"/>
        <v>27750.679999999993</v>
      </c>
    </row>
    <row r="49" spans="1:9" x14ac:dyDescent="0.25">
      <c r="A49" s="22" t="s">
        <v>72</v>
      </c>
      <c r="B49" s="23" t="s">
        <v>23</v>
      </c>
      <c r="C49" s="21">
        <v>360643.98</v>
      </c>
      <c r="D49" s="21">
        <v>394300.68</v>
      </c>
      <c r="E49" s="21"/>
      <c r="F49" s="21">
        <f>D49+E49</f>
        <v>394300.68</v>
      </c>
      <c r="G49" s="38">
        <v>366550</v>
      </c>
      <c r="H49" s="21">
        <f t="shared" si="17"/>
        <v>27750.679999999993</v>
      </c>
      <c r="I49" s="50"/>
    </row>
    <row r="50" spans="1:9" x14ac:dyDescent="0.25">
      <c r="A50" s="22" t="s">
        <v>73</v>
      </c>
      <c r="B50" s="23" t="s">
        <v>24</v>
      </c>
      <c r="C50" s="21">
        <v>-4.2699999999999996</v>
      </c>
      <c r="D50" s="21"/>
      <c r="E50" s="21"/>
      <c r="F50" s="21">
        <f>D50+E50</f>
        <v>0</v>
      </c>
      <c r="G50" s="40"/>
      <c r="H50" s="53">
        <f t="shared" si="17"/>
        <v>0</v>
      </c>
    </row>
    <row r="51" spans="1:9" x14ac:dyDescent="0.25">
      <c r="A51" s="22"/>
      <c r="B51" s="23"/>
      <c r="C51" s="24"/>
      <c r="D51" s="24"/>
      <c r="E51" s="24"/>
      <c r="F51" s="24"/>
      <c r="G51" s="24"/>
      <c r="H51" s="24"/>
    </row>
    <row r="52" spans="1:9" x14ac:dyDescent="0.25">
      <c r="A52" s="25"/>
      <c r="B52" s="29" t="s">
        <v>25</v>
      </c>
      <c r="C52" s="21">
        <f t="shared" ref="C52" si="22">SUM(C53:C55)</f>
        <v>0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0</v>
      </c>
      <c r="H52" s="21">
        <f t="shared" si="17"/>
        <v>0</v>
      </c>
    </row>
    <row r="53" spans="1:9" x14ac:dyDescent="0.25">
      <c r="A53" s="22" t="s">
        <v>74</v>
      </c>
      <c r="B53" s="23" t="s">
        <v>26</v>
      </c>
      <c r="C53" s="21"/>
      <c r="D53" s="21"/>
      <c r="E53" s="21"/>
      <c r="F53" s="21">
        <f>D53+E53</f>
        <v>0</v>
      </c>
      <c r="G53" s="38"/>
      <c r="H53" s="21">
        <f t="shared" si="17"/>
        <v>0</v>
      </c>
    </row>
    <row r="54" spans="1:9" x14ac:dyDescent="0.25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38"/>
      <c r="H54" s="21">
        <f t="shared" si="17"/>
        <v>0</v>
      </c>
    </row>
    <row r="55" spans="1:9" x14ac:dyDescent="0.25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40"/>
      <c r="H55" s="53">
        <f t="shared" si="17"/>
        <v>0</v>
      </c>
    </row>
    <row r="56" spans="1:9" x14ac:dyDescent="0.25">
      <c r="A56" s="22"/>
      <c r="B56" s="23"/>
      <c r="C56" s="24"/>
      <c r="D56" s="24"/>
      <c r="E56" s="24"/>
      <c r="F56" s="24"/>
      <c r="G56" s="24"/>
      <c r="H56" s="24"/>
    </row>
    <row r="57" spans="1:9" x14ac:dyDescent="0.25">
      <c r="A57" s="25"/>
      <c r="B57" s="29" t="s">
        <v>29</v>
      </c>
      <c r="C57" s="21">
        <f t="shared" ref="C57" si="24">SUM(C58:C59)</f>
        <v>3320854.66</v>
      </c>
      <c r="D57" s="21">
        <f t="shared" ref="D57:G57" si="25">SUM(D58:D59)</f>
        <v>3766025.16</v>
      </c>
      <c r="E57" s="21">
        <f t="shared" si="25"/>
        <v>0</v>
      </c>
      <c r="F57" s="21">
        <f t="shared" si="25"/>
        <v>3766025.16</v>
      </c>
      <c r="G57" s="21">
        <f t="shared" si="25"/>
        <v>3767982</v>
      </c>
      <c r="H57" s="21">
        <f t="shared" si="17"/>
        <v>-1956.839999999851</v>
      </c>
    </row>
    <row r="58" spans="1:9" x14ac:dyDescent="0.25">
      <c r="A58" s="22" t="s">
        <v>77</v>
      </c>
      <c r="B58" s="23" t="s">
        <v>30</v>
      </c>
      <c r="C58" s="21">
        <v>3287984.69</v>
      </c>
      <c r="D58" s="21">
        <v>3739300.08</v>
      </c>
      <c r="E58" s="21"/>
      <c r="F58" s="21">
        <f>D58+E58</f>
        <v>3739300.08</v>
      </c>
      <c r="G58" s="38">
        <v>3735912</v>
      </c>
      <c r="H58" s="21">
        <f t="shared" si="17"/>
        <v>3388.0800000000745</v>
      </c>
    </row>
    <row r="59" spans="1:9" x14ac:dyDescent="0.25">
      <c r="A59" s="22" t="s">
        <v>78</v>
      </c>
      <c r="B59" s="23" t="s">
        <v>31</v>
      </c>
      <c r="C59" s="21">
        <v>32869.97</v>
      </c>
      <c r="D59" s="21">
        <v>26725.08</v>
      </c>
      <c r="E59" s="21"/>
      <c r="F59" s="21">
        <f>D59+E59</f>
        <v>26725.08</v>
      </c>
      <c r="G59" s="38">
        <v>32070</v>
      </c>
      <c r="H59" s="21">
        <f t="shared" si="17"/>
        <v>-5344.9199999999983</v>
      </c>
    </row>
    <row r="60" spans="1:9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9" ht="13.8" x14ac:dyDescent="0.25">
      <c r="A61" s="34"/>
      <c r="B61" s="27" t="s">
        <v>32</v>
      </c>
      <c r="C61" s="28">
        <f t="shared" ref="C61" si="26">C57+C52+C48+C44+C38</f>
        <v>15188692.74</v>
      </c>
      <c r="D61" s="28">
        <f t="shared" ref="D61:G61" si="27">D57+D52+D48+D44+D38</f>
        <v>15531719.880000001</v>
      </c>
      <c r="E61" s="28">
        <f t="shared" si="27"/>
        <v>0</v>
      </c>
      <c r="F61" s="28">
        <f t="shared" si="27"/>
        <v>15531719.880000001</v>
      </c>
      <c r="G61" s="28">
        <f t="shared" si="27"/>
        <v>15769718</v>
      </c>
      <c r="H61" s="28">
        <f t="shared" ref="H61" si="28">F61-G61</f>
        <v>-237998.11999999918</v>
      </c>
    </row>
    <row r="62" spans="1:9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9" ht="13.8" x14ac:dyDescent="0.25">
      <c r="A63" s="34"/>
      <c r="B63" s="27" t="s">
        <v>33</v>
      </c>
      <c r="C63" s="28">
        <f t="shared" ref="C63" si="29">C31+C33-C61</f>
        <v>-12659638.23</v>
      </c>
      <c r="D63" s="28">
        <f t="shared" ref="D63:F63" si="30">D31+D33-D61</f>
        <v>-13006360.960000001</v>
      </c>
      <c r="E63" s="28">
        <f t="shared" si="30"/>
        <v>0</v>
      </c>
      <c r="F63" s="28">
        <f t="shared" si="30"/>
        <v>-13006360.960000001</v>
      </c>
      <c r="G63" s="28">
        <f>G31+G33-G61</f>
        <v>-13231906</v>
      </c>
      <c r="H63" s="28">
        <f t="shared" ref="H63" si="31">H31-H61</f>
        <v>225545.03999999911</v>
      </c>
    </row>
    <row r="64" spans="1:9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" si="32">SUM(C66:C68)</f>
        <v>0</v>
      </c>
      <c r="D65" s="21">
        <f t="shared" ref="D65:G65" si="33">SUM(D66:D68)</f>
        <v>0</v>
      </c>
      <c r="E65" s="21">
        <f t="shared" si="33"/>
        <v>0</v>
      </c>
      <c r="F65" s="21">
        <f t="shared" si="33"/>
        <v>0</v>
      </c>
      <c r="G65" s="21">
        <f t="shared" si="33"/>
        <v>0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/>
      <c r="D66" s="21">
        <v>0</v>
      </c>
      <c r="E66" s="21"/>
      <c r="F66" s="21">
        <f>D66+E66</f>
        <v>0</v>
      </c>
      <c r="G66" s="38"/>
      <c r="H66" s="21" t="str">
        <f>IF(G66="","",F66-G66)</f>
        <v/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>
        <v>0</v>
      </c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>
        <v>0</v>
      </c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" si="34">SUM(C75:C77)</f>
        <v>0</v>
      </c>
      <c r="D74" s="21">
        <f t="shared" ref="D74:G74" si="35">SUM(D75:D77)</f>
        <v>0</v>
      </c>
      <c r="E74" s="21">
        <f t="shared" si="35"/>
        <v>0</v>
      </c>
      <c r="F74" s="21">
        <f t="shared" si="35"/>
        <v>0</v>
      </c>
      <c r="G74" s="21">
        <f t="shared" si="35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>
        <v>0</v>
      </c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>
        <v>0</v>
      </c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>
        <v>0</v>
      </c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-12659638.23</v>
      </c>
      <c r="D79" s="28">
        <f>D63-D65+D70-D74</f>
        <v>-13006360.960000001</v>
      </c>
      <c r="E79" s="28">
        <f>E63-E65+E70-E74</f>
        <v>0</v>
      </c>
      <c r="F79" s="28">
        <f>F63-F65+F70-F74</f>
        <v>-13006360.960000001</v>
      </c>
      <c r="G79" s="28">
        <f>G63-G65+G70-G74</f>
        <v>-13231906</v>
      </c>
      <c r="H79" s="28">
        <f>H63-H65+H70-H74</f>
        <v>225545.03999999911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conditionalFormatting sqref="A79">
    <cfRule type="expression" dxfId="3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>
    <pageSetUpPr fitToPage="1"/>
  </sheetPr>
  <dimension ref="A1:I95"/>
  <sheetViews>
    <sheetView zoomScale="90" zoomScaleNormal="90" workbookViewId="0">
      <pane xSplit="2" ySplit="5" topLeftCell="C31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8" width="16.6640625" style="5" customWidth="1"/>
    <col min="9" max="9" width="9.109375" style="49"/>
    <col min="10" max="16384" width="9.109375" style="5"/>
  </cols>
  <sheetData>
    <row r="1" spans="1:8" x14ac:dyDescent="0.25">
      <c r="A1" s="9"/>
      <c r="B1" s="10"/>
      <c r="C1" s="11"/>
      <c r="D1" s="11"/>
      <c r="E1" s="11"/>
      <c r="F1" s="11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112</v>
      </c>
      <c r="C4" s="15"/>
      <c r="D4" s="15"/>
      <c r="E4" s="15"/>
      <c r="F4" s="15"/>
      <c r="G4" s="15"/>
      <c r="H4" s="15"/>
    </row>
    <row r="5" spans="1:8" x14ac:dyDescent="0.25">
      <c r="A5" s="12"/>
      <c r="B5" s="13" t="s">
        <v>46</v>
      </c>
      <c r="C5" s="51"/>
      <c r="D5" s="16"/>
      <c r="E5" s="17"/>
      <c r="F5" s="17"/>
      <c r="G5" s="17"/>
      <c r="H5" s="17"/>
    </row>
    <row r="6" spans="1:8" ht="13.8" x14ac:dyDescent="0.25">
      <c r="A6" s="33"/>
      <c r="B6" s="27" t="s">
        <v>0</v>
      </c>
      <c r="C6" s="31"/>
      <c r="D6" s="31"/>
      <c r="E6" s="31"/>
      <c r="F6" s="31"/>
      <c r="G6" s="31"/>
      <c r="H6" s="31"/>
    </row>
    <row r="7" spans="1:8" x14ac:dyDescent="0.25">
      <c r="A7" s="18"/>
      <c r="B7" s="19" t="s">
        <v>46</v>
      </c>
      <c r="C7" s="8"/>
      <c r="D7" s="8"/>
      <c r="E7" s="2"/>
      <c r="F7" s="2"/>
      <c r="G7" s="2"/>
      <c r="H7" s="2"/>
    </row>
    <row r="8" spans="1:8" x14ac:dyDescent="0.25">
      <c r="A8" s="20"/>
      <c r="B8" s="3" t="s">
        <v>47</v>
      </c>
      <c r="C8" s="21">
        <f t="shared" ref="C8" si="0">SUM(C9:C12)</f>
        <v>118289.84</v>
      </c>
      <c r="D8" s="21">
        <f t="shared" ref="D8:G8" si="1">SUM(D9:D12)</f>
        <v>92950.920000000013</v>
      </c>
      <c r="E8" s="21">
        <f t="shared" si="1"/>
        <v>0</v>
      </c>
      <c r="F8" s="21">
        <f t="shared" si="1"/>
        <v>92950.920000000013</v>
      </c>
      <c r="G8" s="21">
        <f t="shared" si="1"/>
        <v>94060</v>
      </c>
      <c r="H8" s="21">
        <f>F8-G8</f>
        <v>-1109.0799999999872</v>
      </c>
    </row>
    <row r="9" spans="1:8" x14ac:dyDescent="0.25">
      <c r="A9" s="22" t="s">
        <v>51</v>
      </c>
      <c r="B9" s="23" t="s">
        <v>1</v>
      </c>
      <c r="C9" s="21">
        <v>15206.15</v>
      </c>
      <c r="D9" s="21">
        <v>12819.96</v>
      </c>
      <c r="E9" s="21"/>
      <c r="F9" s="21">
        <f>D9+E9</f>
        <v>12819.96</v>
      </c>
      <c r="G9" s="39">
        <v>15500</v>
      </c>
      <c r="H9" s="21">
        <f t="shared" ref="H9:H29" si="2">F9-G9</f>
        <v>-2680.0400000000009</v>
      </c>
    </row>
    <row r="10" spans="1:8" x14ac:dyDescent="0.25">
      <c r="A10" s="22" t="s">
        <v>52</v>
      </c>
      <c r="B10" s="23" t="s">
        <v>53</v>
      </c>
      <c r="C10" s="21"/>
      <c r="D10" s="21">
        <v>0</v>
      </c>
      <c r="E10" s="21"/>
      <c r="F10" s="21">
        <f>D10+E10</f>
        <v>0</v>
      </c>
      <c r="G10" s="38"/>
      <c r="H10" s="21">
        <f t="shared" si="2"/>
        <v>0</v>
      </c>
    </row>
    <row r="11" spans="1:8" x14ac:dyDescent="0.25">
      <c r="A11" s="22" t="s">
        <v>54</v>
      </c>
      <c r="B11" s="23" t="s">
        <v>2</v>
      </c>
      <c r="C11" s="21">
        <v>101255.94</v>
      </c>
      <c r="D11" s="21">
        <v>77130.960000000006</v>
      </c>
      <c r="E11" s="21"/>
      <c r="F11" s="21">
        <f>D11+E11</f>
        <v>77130.960000000006</v>
      </c>
      <c r="G11" s="38">
        <v>76560</v>
      </c>
      <c r="H11" s="21">
        <f t="shared" si="2"/>
        <v>570.9600000000064</v>
      </c>
    </row>
    <row r="12" spans="1:8" x14ac:dyDescent="0.25">
      <c r="A12" s="22" t="s">
        <v>55</v>
      </c>
      <c r="B12" s="23" t="s">
        <v>3</v>
      </c>
      <c r="C12" s="21">
        <v>1827.75</v>
      </c>
      <c r="D12" s="21">
        <v>3000</v>
      </c>
      <c r="E12" s="21"/>
      <c r="F12" s="21">
        <f>D12+E12</f>
        <v>3000</v>
      </c>
      <c r="G12" s="38">
        <v>2000</v>
      </c>
      <c r="H12" s="53">
        <f t="shared" si="2"/>
        <v>1000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" si="3">SUM(C15:C20)</f>
        <v>115948.72</v>
      </c>
      <c r="D14" s="21">
        <f t="shared" ref="D14:G14" si="4">SUM(D15:D20)</f>
        <v>110899.92</v>
      </c>
      <c r="E14" s="21">
        <f t="shared" si="4"/>
        <v>0</v>
      </c>
      <c r="F14" s="21">
        <f t="shared" si="4"/>
        <v>110899.92</v>
      </c>
      <c r="G14" s="21">
        <f t="shared" si="4"/>
        <v>113000</v>
      </c>
      <c r="H14" s="21">
        <f t="shared" si="2"/>
        <v>-2100.0800000000017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39"/>
      <c r="H15" s="21">
        <f t="shared" si="2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38"/>
      <c r="H16" s="21">
        <f t="shared" si="2"/>
        <v>0</v>
      </c>
    </row>
    <row r="17" spans="1:8" x14ac:dyDescent="0.25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38"/>
      <c r="H17" s="21">
        <f t="shared" si="2"/>
        <v>0</v>
      </c>
    </row>
    <row r="18" spans="1:8" x14ac:dyDescent="0.25">
      <c r="A18" s="22" t="s">
        <v>59</v>
      </c>
      <c r="B18" s="23" t="s">
        <v>8</v>
      </c>
      <c r="C18" s="21">
        <v>115948.72</v>
      </c>
      <c r="D18" s="21">
        <v>110899.92</v>
      </c>
      <c r="E18" s="21"/>
      <c r="F18" s="21">
        <f t="shared" si="5"/>
        <v>110899.92</v>
      </c>
      <c r="G18" s="38">
        <v>113000</v>
      </c>
      <c r="H18" s="21">
        <f t="shared" si="2"/>
        <v>-2100.0800000000017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38"/>
      <c r="H19" s="21">
        <f t="shared" si="2"/>
        <v>0</v>
      </c>
    </row>
    <row r="20" spans="1:8" x14ac:dyDescent="0.25">
      <c r="A20" s="22" t="s">
        <v>61</v>
      </c>
      <c r="B20" s="23" t="s">
        <v>10</v>
      </c>
      <c r="C20" s="21"/>
      <c r="D20" s="21"/>
      <c r="E20" s="21"/>
      <c r="F20" s="21">
        <f t="shared" si="5"/>
        <v>0</v>
      </c>
      <c r="G20" s="38"/>
      <c r="H20" s="53">
        <f t="shared" si="2"/>
        <v>0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" si="6">SUM(C23)</f>
        <v>385524.01</v>
      </c>
      <c r="D22" s="21">
        <f t="shared" ref="D22:G22" si="7">SUM(D23)</f>
        <v>282000</v>
      </c>
      <c r="E22" s="21">
        <f t="shared" si="7"/>
        <v>0</v>
      </c>
      <c r="F22" s="21">
        <f t="shared" si="7"/>
        <v>282000</v>
      </c>
      <c r="G22" s="21">
        <f t="shared" si="7"/>
        <v>345000</v>
      </c>
      <c r="H22" s="21">
        <f t="shared" si="2"/>
        <v>-63000</v>
      </c>
    </row>
    <row r="23" spans="1:8" x14ac:dyDescent="0.25">
      <c r="A23" s="22" t="s">
        <v>62</v>
      </c>
      <c r="B23" s="23" t="s">
        <v>11</v>
      </c>
      <c r="C23" s="21">
        <v>385524.01</v>
      </c>
      <c r="D23" s="21">
        <v>282000</v>
      </c>
      <c r="E23" s="21"/>
      <c r="F23" s="21">
        <f>D23+E23</f>
        <v>282000</v>
      </c>
      <c r="G23" s="37">
        <v>345000</v>
      </c>
      <c r="H23" s="53">
        <f t="shared" si="2"/>
        <v>-63000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" si="8">SUM(C26)</f>
        <v>2444.5100000000002</v>
      </c>
      <c r="D25" s="21">
        <f t="shared" ref="D25:G25" si="9">SUM(D26)</f>
        <v>7299.96</v>
      </c>
      <c r="E25" s="21">
        <f t="shared" si="9"/>
        <v>0</v>
      </c>
      <c r="F25" s="21">
        <f t="shared" si="9"/>
        <v>7299.96</v>
      </c>
      <c r="G25" s="21">
        <f t="shared" si="9"/>
        <v>3000</v>
      </c>
      <c r="H25" s="21">
        <f t="shared" si="2"/>
        <v>4299.96</v>
      </c>
    </row>
    <row r="26" spans="1:8" x14ac:dyDescent="0.25">
      <c r="A26" s="22" t="s">
        <v>63</v>
      </c>
      <c r="B26" s="23" t="s">
        <v>12</v>
      </c>
      <c r="C26" s="21">
        <v>2444.5100000000002</v>
      </c>
      <c r="D26" s="21">
        <v>7299.96</v>
      </c>
      <c r="E26" s="21"/>
      <c r="F26" s="21">
        <f>D26+E26</f>
        <v>7299.96</v>
      </c>
      <c r="G26" s="37">
        <v>3000</v>
      </c>
      <c r="H26" s="53">
        <f t="shared" si="2"/>
        <v>4299.96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" si="10">SUM(C29)</f>
        <v>3946.45</v>
      </c>
      <c r="D28" s="21">
        <f t="shared" ref="D28:G28" si="11">SUM(D29)</f>
        <v>999.96</v>
      </c>
      <c r="E28" s="21">
        <f t="shared" si="11"/>
        <v>0</v>
      </c>
      <c r="F28" s="21">
        <f t="shared" si="11"/>
        <v>999.96</v>
      </c>
      <c r="G28" s="21">
        <f t="shared" si="11"/>
        <v>4000</v>
      </c>
      <c r="H28" s="21">
        <f t="shared" si="2"/>
        <v>-3000.04</v>
      </c>
    </row>
    <row r="29" spans="1:8" x14ac:dyDescent="0.25">
      <c r="A29" s="22" t="s">
        <v>64</v>
      </c>
      <c r="B29" s="23" t="s">
        <v>13</v>
      </c>
      <c r="C29" s="21">
        <v>3946.45</v>
      </c>
      <c r="D29" s="21">
        <v>999.96</v>
      </c>
      <c r="E29" s="21"/>
      <c r="F29" s="21">
        <f>D29+E29</f>
        <v>999.96</v>
      </c>
      <c r="G29" s="38">
        <v>4000</v>
      </c>
      <c r="H29" s="21">
        <f t="shared" si="2"/>
        <v>-3000.04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" si="12">C28+C25+C22+C14+C8</f>
        <v>626153.53</v>
      </c>
      <c r="D31" s="28">
        <f t="shared" ref="D31:G31" si="13">D28+D25+D22+D14+D8</f>
        <v>494150.76</v>
      </c>
      <c r="E31" s="28">
        <f t="shared" si="13"/>
        <v>0</v>
      </c>
      <c r="F31" s="28">
        <f t="shared" si="13"/>
        <v>494150.76</v>
      </c>
      <c r="G31" s="28">
        <f t="shared" si="13"/>
        <v>559060</v>
      </c>
      <c r="H31" s="28">
        <f t="shared" ref="H31" si="14">F31-G31</f>
        <v>-64909.239999999991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x14ac:dyDescent="0.25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 x14ac:dyDescent="0.25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38"/>
      <c r="H34" s="21" t="str">
        <f>IF(G34="","",G34-F34)</f>
        <v/>
      </c>
    </row>
    <row r="35" spans="1:8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 x14ac:dyDescent="0.25">
      <c r="A37" s="22"/>
      <c r="B37" s="7"/>
      <c r="C37" s="32"/>
      <c r="D37" s="32"/>
      <c r="E37" s="32"/>
      <c r="F37" s="32"/>
      <c r="G37" s="32"/>
      <c r="H37" s="32"/>
    </row>
    <row r="38" spans="1:8" x14ac:dyDescent="0.25">
      <c r="A38" s="25"/>
      <c r="B38" s="29" t="s">
        <v>48</v>
      </c>
      <c r="C38" s="21">
        <f>SUM(C39:C42)</f>
        <v>14814557.66</v>
      </c>
      <c r="D38" s="21">
        <f>SUM(D39:D42)</f>
        <v>14654062.08</v>
      </c>
      <c r="E38" s="21">
        <f>SUM(E39:E42)</f>
        <v>0</v>
      </c>
      <c r="F38" s="21">
        <f>SUM(F39:F42)</f>
        <v>14654062.08</v>
      </c>
      <c r="G38" s="21">
        <f>SUM(G39:G42)</f>
        <v>14486997</v>
      </c>
      <c r="H38" s="21">
        <f t="shared" ref="H38:H59" si="17">F38-G38</f>
        <v>167065.08000000007</v>
      </c>
    </row>
    <row r="39" spans="1:8" x14ac:dyDescent="0.25">
      <c r="A39" s="22" t="s">
        <v>66</v>
      </c>
      <c r="B39" s="23" t="s">
        <v>17</v>
      </c>
      <c r="C39" s="21">
        <v>12083634.609999999</v>
      </c>
      <c r="D39" s="21">
        <v>12036024.24</v>
      </c>
      <c r="E39" s="21"/>
      <c r="F39" s="21">
        <f>D39+E39</f>
        <v>12036024.24</v>
      </c>
      <c r="G39" s="38">
        <v>12036024</v>
      </c>
      <c r="H39" s="21">
        <f t="shared" si="17"/>
        <v>0.24000000022351742</v>
      </c>
    </row>
    <row r="40" spans="1:8" x14ac:dyDescent="0.25">
      <c r="A40" s="22" t="s">
        <v>67</v>
      </c>
      <c r="B40" s="23" t="s">
        <v>18</v>
      </c>
      <c r="C40" s="21">
        <v>2119832.0699999998</v>
      </c>
      <c r="D40" s="21">
        <v>2080552.44</v>
      </c>
      <c r="E40" s="21"/>
      <c r="F40" s="21">
        <f>D40+E40</f>
        <v>2080552.44</v>
      </c>
      <c r="G40" s="38">
        <v>2016050</v>
      </c>
      <c r="H40" s="21">
        <f t="shared" si="17"/>
        <v>64502.439999999944</v>
      </c>
    </row>
    <row r="41" spans="1:8" x14ac:dyDescent="0.25">
      <c r="A41" s="22" t="s">
        <v>68</v>
      </c>
      <c r="B41" s="23" t="s">
        <v>19</v>
      </c>
      <c r="C41" s="21">
        <v>808063.81</v>
      </c>
      <c r="D41" s="21">
        <v>647335.56000000006</v>
      </c>
      <c r="E41" s="21"/>
      <c r="F41" s="21">
        <f>D41+E41</f>
        <v>647335.56000000006</v>
      </c>
      <c r="G41" s="38">
        <v>612423</v>
      </c>
      <c r="H41" s="21">
        <f t="shared" si="17"/>
        <v>34912.560000000056</v>
      </c>
    </row>
    <row r="42" spans="1:8" x14ac:dyDescent="0.25">
      <c r="A42" s="22" t="s">
        <v>69</v>
      </c>
      <c r="B42" s="23" t="s">
        <v>20</v>
      </c>
      <c r="C42" s="21">
        <v>-196972.83</v>
      </c>
      <c r="D42" s="21">
        <v>-109850.16</v>
      </c>
      <c r="E42" s="21"/>
      <c r="F42" s="21">
        <f>D42+E42</f>
        <v>-109850.16</v>
      </c>
      <c r="G42" s="40">
        <v>-177500</v>
      </c>
      <c r="H42" s="53">
        <f t="shared" si="17"/>
        <v>67649.84</v>
      </c>
    </row>
    <row r="43" spans="1:8" x14ac:dyDescent="0.25">
      <c r="A43" s="22"/>
      <c r="B43" s="23"/>
      <c r="C43" s="24"/>
      <c r="D43" s="24"/>
      <c r="E43" s="24"/>
      <c r="F43" s="24"/>
      <c r="G43" s="24"/>
      <c r="H43" s="24"/>
    </row>
    <row r="44" spans="1:8" x14ac:dyDescent="0.25">
      <c r="A44" s="25"/>
      <c r="B44" s="29" t="s">
        <v>49</v>
      </c>
      <c r="C44" s="21">
        <f t="shared" ref="C44" si="18">SUM(C45:C46)</f>
        <v>3223467.27</v>
      </c>
      <c r="D44" s="21">
        <f t="shared" ref="D44:G44" si="19">SUM(D45:D46)</f>
        <v>3251259.6</v>
      </c>
      <c r="E44" s="21">
        <f t="shared" si="19"/>
        <v>0</v>
      </c>
      <c r="F44" s="21">
        <f t="shared" si="19"/>
        <v>3251259.6</v>
      </c>
      <c r="G44" s="21">
        <f t="shared" si="19"/>
        <v>3348124</v>
      </c>
      <c r="H44" s="21">
        <f t="shared" si="17"/>
        <v>-96864.399999999907</v>
      </c>
    </row>
    <row r="45" spans="1:8" x14ac:dyDescent="0.25">
      <c r="A45" s="22" t="s">
        <v>70</v>
      </c>
      <c r="B45" s="23" t="s">
        <v>21</v>
      </c>
      <c r="C45" s="21"/>
      <c r="D45" s="21"/>
      <c r="E45" s="21"/>
      <c r="F45" s="21">
        <f>D45+E45</f>
        <v>0</v>
      </c>
      <c r="G45" s="38"/>
      <c r="H45" s="21">
        <f t="shared" si="17"/>
        <v>0</v>
      </c>
    </row>
    <row r="46" spans="1:8" x14ac:dyDescent="0.25">
      <c r="A46" s="22" t="s">
        <v>71</v>
      </c>
      <c r="B46" s="23" t="s">
        <v>22</v>
      </c>
      <c r="C46" s="21">
        <v>3223467.27</v>
      </c>
      <c r="D46" s="21">
        <v>3251259.6</v>
      </c>
      <c r="E46" s="21"/>
      <c r="F46" s="21">
        <f>D46+E46</f>
        <v>3251259.6</v>
      </c>
      <c r="G46" s="40">
        <v>3348124</v>
      </c>
      <c r="H46" s="53">
        <f t="shared" si="17"/>
        <v>-96864.399999999907</v>
      </c>
    </row>
    <row r="47" spans="1:8" x14ac:dyDescent="0.25">
      <c r="A47" s="22"/>
      <c r="B47" s="23"/>
      <c r="C47" s="24"/>
      <c r="D47" s="24"/>
      <c r="E47" s="24"/>
      <c r="F47" s="24"/>
      <c r="G47" s="24"/>
      <c r="H47" s="24"/>
    </row>
    <row r="48" spans="1:8" x14ac:dyDescent="0.25">
      <c r="A48" s="25"/>
      <c r="B48" s="29" t="s">
        <v>50</v>
      </c>
      <c r="C48" s="21">
        <f t="shared" ref="C48" si="20">SUM(C49:C50)</f>
        <v>281765.14</v>
      </c>
      <c r="D48" s="21">
        <f t="shared" ref="D48:G48" si="21">SUM(D49:D50)</f>
        <v>268902.36</v>
      </c>
      <c r="E48" s="21">
        <f t="shared" si="21"/>
        <v>0</v>
      </c>
      <c r="F48" s="21">
        <f t="shared" si="21"/>
        <v>268902.36</v>
      </c>
      <c r="G48" s="21">
        <f t="shared" si="21"/>
        <v>277800</v>
      </c>
      <c r="H48" s="21">
        <f t="shared" si="17"/>
        <v>-8897.640000000014</v>
      </c>
    </row>
    <row r="49" spans="1:8" x14ac:dyDescent="0.25">
      <c r="A49" s="22" t="s">
        <v>72</v>
      </c>
      <c r="B49" s="23" t="s">
        <v>23</v>
      </c>
      <c r="C49" s="21">
        <v>281789.45</v>
      </c>
      <c r="D49" s="21">
        <v>268902.36</v>
      </c>
      <c r="E49" s="21"/>
      <c r="F49" s="21">
        <f>D49+E49</f>
        <v>268902.36</v>
      </c>
      <c r="G49" s="38">
        <v>277800</v>
      </c>
      <c r="H49" s="21">
        <f t="shared" si="17"/>
        <v>-8897.640000000014</v>
      </c>
    </row>
    <row r="50" spans="1:8" x14ac:dyDescent="0.25">
      <c r="A50" s="22" t="s">
        <v>73</v>
      </c>
      <c r="B50" s="23" t="s">
        <v>24</v>
      </c>
      <c r="C50" s="21">
        <v>-24.31</v>
      </c>
      <c r="D50" s="21">
        <v>0</v>
      </c>
      <c r="E50" s="21"/>
      <c r="F50" s="21">
        <f>D50+E50</f>
        <v>0</v>
      </c>
      <c r="G50" s="40"/>
      <c r="H50" s="53">
        <f t="shared" si="17"/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" si="22">SUM(C53:C55)</f>
        <v>2100</v>
      </c>
      <c r="D52" s="21">
        <f t="shared" ref="D52:G52" si="23">SUM(D53:D55)</f>
        <v>0</v>
      </c>
      <c r="E52" s="21">
        <f t="shared" si="23"/>
        <v>0</v>
      </c>
      <c r="F52" s="21">
        <f t="shared" si="23"/>
        <v>0</v>
      </c>
      <c r="G52" s="21">
        <f t="shared" si="23"/>
        <v>2000</v>
      </c>
      <c r="H52" s="21">
        <f t="shared" si="17"/>
        <v>-2000</v>
      </c>
    </row>
    <row r="53" spans="1:8" x14ac:dyDescent="0.25">
      <c r="A53" s="22" t="s">
        <v>74</v>
      </c>
      <c r="B53" s="23" t="s">
        <v>26</v>
      </c>
      <c r="C53" s="21">
        <v>2100</v>
      </c>
      <c r="D53" s="21"/>
      <c r="E53" s="21"/>
      <c r="F53" s="21">
        <f>D53+E53</f>
        <v>0</v>
      </c>
      <c r="G53" s="38">
        <v>2000</v>
      </c>
      <c r="H53" s="21">
        <f t="shared" si="17"/>
        <v>-2000</v>
      </c>
    </row>
    <row r="54" spans="1:8" x14ac:dyDescent="0.25">
      <c r="A54" s="22" t="s">
        <v>75</v>
      </c>
      <c r="B54" s="23" t="s">
        <v>27</v>
      </c>
      <c r="C54" s="21"/>
      <c r="D54" s="21"/>
      <c r="E54" s="21"/>
      <c r="F54" s="21">
        <f>D54+E54</f>
        <v>0</v>
      </c>
      <c r="G54" s="38"/>
      <c r="H54" s="21">
        <f t="shared" si="17"/>
        <v>0</v>
      </c>
    </row>
    <row r="55" spans="1:8" x14ac:dyDescent="0.25">
      <c r="A55" s="22" t="s">
        <v>76</v>
      </c>
      <c r="B55" s="23" t="s">
        <v>28</v>
      </c>
      <c r="C55" s="21"/>
      <c r="D55" s="21"/>
      <c r="E55" s="21"/>
      <c r="F55" s="21">
        <f>D55+E55</f>
        <v>0</v>
      </c>
      <c r="G55" s="40"/>
      <c r="H55" s="53">
        <f t="shared" si="17"/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" si="24">SUM(C58:C59)</f>
        <v>4155886.77</v>
      </c>
      <c r="D57" s="21">
        <f t="shared" ref="D57:G57" si="25">SUM(D58:D59)</f>
        <v>3923003.04</v>
      </c>
      <c r="E57" s="21">
        <f t="shared" si="25"/>
        <v>0</v>
      </c>
      <c r="F57" s="21">
        <f t="shared" si="25"/>
        <v>3923003.04</v>
      </c>
      <c r="G57" s="21">
        <f t="shared" si="25"/>
        <v>3903978</v>
      </c>
      <c r="H57" s="21">
        <f t="shared" si="17"/>
        <v>19025.040000000037</v>
      </c>
    </row>
    <row r="58" spans="1:8" x14ac:dyDescent="0.25">
      <c r="A58" s="22" t="s">
        <v>77</v>
      </c>
      <c r="B58" s="23" t="s">
        <v>30</v>
      </c>
      <c r="C58" s="21">
        <v>4117299.65</v>
      </c>
      <c r="D58" s="21">
        <v>3875123.04</v>
      </c>
      <c r="E58" s="21"/>
      <c r="F58" s="21">
        <f>D58+E58</f>
        <v>3875123.04</v>
      </c>
      <c r="G58" s="38">
        <v>3836360</v>
      </c>
      <c r="H58" s="21">
        <f t="shared" si="17"/>
        <v>38763.040000000037</v>
      </c>
    </row>
    <row r="59" spans="1:8" x14ac:dyDescent="0.25">
      <c r="A59" s="22" t="s">
        <v>78</v>
      </c>
      <c r="B59" s="23" t="s">
        <v>31</v>
      </c>
      <c r="C59" s="21">
        <v>38587.120000000003</v>
      </c>
      <c r="D59" s="21">
        <v>47880</v>
      </c>
      <c r="E59" s="21"/>
      <c r="F59" s="21">
        <f>D59+E59</f>
        <v>47880</v>
      </c>
      <c r="G59" s="38">
        <v>67618</v>
      </c>
      <c r="H59" s="21">
        <f t="shared" si="17"/>
        <v>-19738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" si="26">C57+C52+C48+C44+C38</f>
        <v>22477776.84</v>
      </c>
      <c r="D61" s="28">
        <f t="shared" ref="D61:G61" si="27">D57+D52+D48+D44+D38</f>
        <v>22097227.079999998</v>
      </c>
      <c r="E61" s="28">
        <f t="shared" si="27"/>
        <v>0</v>
      </c>
      <c r="F61" s="28">
        <f t="shared" si="27"/>
        <v>22097227.079999998</v>
      </c>
      <c r="G61" s="28">
        <f t="shared" si="27"/>
        <v>22018899</v>
      </c>
      <c r="H61" s="28">
        <f t="shared" ref="H61" si="28">F61-G61</f>
        <v>78328.079999998212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 t="shared" ref="C63" si="29">C31+C33-C61</f>
        <v>-21851623.309999999</v>
      </c>
      <c r="D63" s="28">
        <f t="shared" ref="D63:G63" si="30">D31+D33-D61</f>
        <v>-21603076.319999997</v>
      </c>
      <c r="E63" s="28">
        <f t="shared" si="30"/>
        <v>0</v>
      </c>
      <c r="F63" s="28">
        <f t="shared" si="30"/>
        <v>-21603076.319999997</v>
      </c>
      <c r="G63" s="28">
        <f t="shared" si="30"/>
        <v>-21459839</v>
      </c>
      <c r="H63" s="28">
        <f t="shared" ref="H63" si="31">H31-H61</f>
        <v>-143237.3199999982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" si="32">SUM(C66:C68)</f>
        <v>8561.02</v>
      </c>
      <c r="D65" s="21">
        <f t="shared" ref="D65:G65" si="33">SUM(D66:D68)</f>
        <v>0</v>
      </c>
      <c r="E65" s="21">
        <f t="shared" si="33"/>
        <v>0</v>
      </c>
      <c r="F65" s="21">
        <f t="shared" si="33"/>
        <v>0</v>
      </c>
      <c r="G65" s="21">
        <f t="shared" si="33"/>
        <v>0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>
        <v>8561.02</v>
      </c>
      <c r="D66" s="21">
        <v>0</v>
      </c>
      <c r="E66" s="21"/>
      <c r="F66" s="21">
        <f>D66+E66</f>
        <v>0</v>
      </c>
      <c r="G66" s="38"/>
      <c r="H66" s="21" t="str">
        <f>IF(G66="","",F66-G66)</f>
        <v/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>
        <v>0</v>
      </c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>
        <v>0</v>
      </c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" si="34">SUM(C75:C77)</f>
        <v>0</v>
      </c>
      <c r="D74" s="21">
        <f t="shared" ref="D74:G74" si="35">SUM(D75:D77)</f>
        <v>0</v>
      </c>
      <c r="E74" s="21">
        <f t="shared" si="35"/>
        <v>0</v>
      </c>
      <c r="F74" s="21">
        <f t="shared" si="35"/>
        <v>0</v>
      </c>
      <c r="G74" s="21">
        <f t="shared" si="35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>
        <v>0</v>
      </c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>
        <v>0</v>
      </c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>
        <v>0</v>
      </c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-21860184.329999998</v>
      </c>
      <c r="D79" s="28">
        <f>D63-D65+D70-D74</f>
        <v>-21603076.319999997</v>
      </c>
      <c r="E79" s="28">
        <f>E63-E65+E70-E74</f>
        <v>0</v>
      </c>
      <c r="F79" s="28">
        <f>F63-F65+F70-F74</f>
        <v>-21603076.319999997</v>
      </c>
      <c r="G79" s="28">
        <f>G63-G65+G70-G74</f>
        <v>-21459839</v>
      </c>
      <c r="H79" s="28">
        <f>H63-H65+H70-H74</f>
        <v>-143237.3199999982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conditionalFormatting sqref="A79">
    <cfRule type="expression" dxfId="2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I95"/>
  <sheetViews>
    <sheetView zoomScale="90" zoomScaleNormal="90" workbookViewId="0">
      <pane xSplit="2" ySplit="5" topLeftCell="C31" activePane="bottomRight" state="frozen"/>
      <selection activeCell="H13" sqref="H13"/>
      <selection pane="topRight" activeCell="H13" sqref="H13"/>
      <selection pane="bottomLeft" activeCell="H13" sqref="H13"/>
      <selection pane="bottomRight" activeCell="G30" sqref="G30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6" width="16.6640625" style="49" customWidth="1"/>
    <col min="7" max="8" width="16.6640625" style="5" customWidth="1"/>
    <col min="9" max="9" width="9.109375" style="49"/>
    <col min="10" max="16384" width="9.109375" style="5"/>
  </cols>
  <sheetData>
    <row r="1" spans="1:8" x14ac:dyDescent="0.25">
      <c r="A1" s="9"/>
      <c r="B1" s="10"/>
      <c r="C1" s="11"/>
      <c r="D1" s="54"/>
      <c r="E1" s="54"/>
      <c r="F1" s="54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113</v>
      </c>
      <c r="C4" s="15"/>
      <c r="D4" s="55"/>
      <c r="E4" s="55"/>
      <c r="F4" s="55"/>
      <c r="G4" s="15"/>
      <c r="H4" s="15"/>
    </row>
    <row r="5" spans="1:8" x14ac:dyDescent="0.25">
      <c r="A5" s="12"/>
      <c r="B5" s="13" t="s">
        <v>46</v>
      </c>
      <c r="C5" s="51"/>
      <c r="D5" s="56"/>
      <c r="E5" s="57"/>
      <c r="F5" s="57"/>
      <c r="G5" s="17"/>
      <c r="H5" s="17"/>
    </row>
    <row r="6" spans="1:8" ht="13.8" x14ac:dyDescent="0.25">
      <c r="A6" s="33"/>
      <c r="B6" s="27" t="s">
        <v>0</v>
      </c>
      <c r="C6" s="31"/>
      <c r="D6" s="58"/>
      <c r="E6" s="58"/>
      <c r="F6" s="58"/>
      <c r="G6" s="31"/>
      <c r="H6" s="31"/>
    </row>
    <row r="7" spans="1:8" x14ac:dyDescent="0.25">
      <c r="A7" s="18"/>
      <c r="B7" s="19" t="s">
        <v>46</v>
      </c>
      <c r="C7" s="8"/>
      <c r="D7" s="59"/>
      <c r="E7" s="59"/>
      <c r="F7" s="59"/>
      <c r="G7" s="2"/>
      <c r="H7" s="2"/>
    </row>
    <row r="8" spans="1:8" x14ac:dyDescent="0.25">
      <c r="A8" s="20"/>
      <c r="B8" s="3" t="s">
        <v>47</v>
      </c>
      <c r="C8" s="21">
        <f t="shared" ref="C8" si="0">SUM(C9:C12)</f>
        <v>1872945.05</v>
      </c>
      <c r="D8" s="21">
        <f t="shared" ref="D8:G8" si="1">SUM(D9:D12)</f>
        <v>2033400</v>
      </c>
      <c r="E8" s="21">
        <f t="shared" si="1"/>
        <v>0</v>
      </c>
      <c r="F8" s="21">
        <f t="shared" si="1"/>
        <v>2033400</v>
      </c>
      <c r="G8" s="21">
        <f t="shared" si="1"/>
        <v>2033400</v>
      </c>
      <c r="H8" s="21">
        <f>F8-G8</f>
        <v>0</v>
      </c>
    </row>
    <row r="9" spans="1:8" x14ac:dyDescent="0.25">
      <c r="A9" s="22" t="s">
        <v>51</v>
      </c>
      <c r="B9" s="23" t="s">
        <v>1</v>
      </c>
      <c r="C9" s="21">
        <v>1499942.36</v>
      </c>
      <c r="D9" s="21">
        <v>1796199.72</v>
      </c>
      <c r="E9" s="21"/>
      <c r="F9" s="21">
        <f>D9+E9</f>
        <v>1796199.72</v>
      </c>
      <c r="G9" s="39">
        <v>1796200</v>
      </c>
      <c r="H9" s="21">
        <f t="shared" ref="H9:H29" si="2">F9-G9</f>
        <v>-0.28000000002793968</v>
      </c>
    </row>
    <row r="10" spans="1:8" x14ac:dyDescent="0.25">
      <c r="A10" s="22" t="s">
        <v>52</v>
      </c>
      <c r="B10" s="23" t="s">
        <v>53</v>
      </c>
      <c r="C10" s="21">
        <v>286.44</v>
      </c>
      <c r="D10" s="21">
        <v>0</v>
      </c>
      <c r="E10" s="21"/>
      <c r="F10" s="21">
        <f>D10+E10</f>
        <v>0</v>
      </c>
      <c r="G10" s="38"/>
      <c r="H10" s="21">
        <f t="shared" si="2"/>
        <v>0</v>
      </c>
    </row>
    <row r="11" spans="1:8" x14ac:dyDescent="0.25">
      <c r="A11" s="22" t="s">
        <v>54</v>
      </c>
      <c r="B11" s="23" t="s">
        <v>2</v>
      </c>
      <c r="C11" s="21"/>
      <c r="D11" s="21">
        <v>0</v>
      </c>
      <c r="E11" s="21"/>
      <c r="F11" s="21">
        <f>D11+E11</f>
        <v>0</v>
      </c>
      <c r="G11" s="38"/>
      <c r="H11" s="21">
        <f t="shared" si="2"/>
        <v>0</v>
      </c>
    </row>
    <row r="12" spans="1:8" x14ac:dyDescent="0.25">
      <c r="A12" s="22" t="s">
        <v>55</v>
      </c>
      <c r="B12" s="23" t="s">
        <v>3</v>
      </c>
      <c r="C12" s="21">
        <v>372716.25</v>
      </c>
      <c r="D12" s="21">
        <v>237200.28</v>
      </c>
      <c r="E12" s="21"/>
      <c r="F12" s="21">
        <f>D12+E12</f>
        <v>237200.28</v>
      </c>
      <c r="G12" s="38">
        <v>237200</v>
      </c>
      <c r="H12" s="53">
        <f t="shared" si="2"/>
        <v>0.27999999999883585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" si="3">SUM(C15:C20)</f>
        <v>40444.5</v>
      </c>
      <c r="D14" s="21">
        <f t="shared" ref="D14:G14" si="4">SUM(D15:D20)</f>
        <v>103899.96</v>
      </c>
      <c r="E14" s="21">
        <f t="shared" si="4"/>
        <v>0</v>
      </c>
      <c r="F14" s="21">
        <f t="shared" si="4"/>
        <v>103899.96</v>
      </c>
      <c r="G14" s="21">
        <f t="shared" si="4"/>
        <v>103900</v>
      </c>
      <c r="H14" s="21">
        <f t="shared" si="2"/>
        <v>-3.9999999993597157E-2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39"/>
      <c r="H15" s="21">
        <f t="shared" si="2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38"/>
      <c r="H16" s="21">
        <f t="shared" si="2"/>
        <v>0</v>
      </c>
    </row>
    <row r="17" spans="1:8" x14ac:dyDescent="0.25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38"/>
      <c r="H17" s="21">
        <f t="shared" si="2"/>
        <v>0</v>
      </c>
    </row>
    <row r="18" spans="1:8" x14ac:dyDescent="0.25">
      <c r="A18" s="22" t="s">
        <v>59</v>
      </c>
      <c r="B18" s="23" t="s">
        <v>8</v>
      </c>
      <c r="C18" s="21">
        <v>9640</v>
      </c>
      <c r="D18" s="21"/>
      <c r="E18" s="21"/>
      <c r="F18" s="21">
        <f t="shared" si="5"/>
        <v>0</v>
      </c>
      <c r="G18" s="38"/>
      <c r="H18" s="21">
        <f t="shared" si="2"/>
        <v>0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38"/>
      <c r="H19" s="21">
        <f t="shared" si="2"/>
        <v>0</v>
      </c>
    </row>
    <row r="20" spans="1:8" x14ac:dyDescent="0.25">
      <c r="A20" s="22" t="s">
        <v>61</v>
      </c>
      <c r="B20" s="23" t="s">
        <v>10</v>
      </c>
      <c r="C20" s="21">
        <v>30804.5</v>
      </c>
      <c r="D20" s="21">
        <v>103899.96</v>
      </c>
      <c r="E20" s="21"/>
      <c r="F20" s="21">
        <f t="shared" si="5"/>
        <v>103899.96</v>
      </c>
      <c r="G20" s="38">
        <v>103900</v>
      </c>
      <c r="H20" s="53">
        <f t="shared" si="2"/>
        <v>-3.9999999993597157E-2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" si="6">SUM(C23)</f>
        <v>163678.46</v>
      </c>
      <c r="D22" s="21">
        <f t="shared" ref="D22:G22" si="7">SUM(D23)</f>
        <v>25500.12</v>
      </c>
      <c r="E22" s="21">
        <f t="shared" si="7"/>
        <v>0</v>
      </c>
      <c r="F22" s="21">
        <f t="shared" si="7"/>
        <v>25500.12</v>
      </c>
      <c r="G22" s="21">
        <f t="shared" si="7"/>
        <v>425000</v>
      </c>
      <c r="H22" s="21">
        <f t="shared" si="2"/>
        <v>-399499.88</v>
      </c>
    </row>
    <row r="23" spans="1:8" x14ac:dyDescent="0.25">
      <c r="A23" s="22" t="s">
        <v>62</v>
      </c>
      <c r="B23" s="23" t="s">
        <v>11</v>
      </c>
      <c r="C23" s="21">
        <v>163678.46</v>
      </c>
      <c r="D23" s="21">
        <v>25500.12</v>
      </c>
      <c r="E23" s="21"/>
      <c r="F23" s="21">
        <f>D23+E23</f>
        <v>25500.12</v>
      </c>
      <c r="G23" s="37">
        <v>425000</v>
      </c>
      <c r="H23" s="53">
        <f t="shared" si="2"/>
        <v>-399499.88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" si="8">SUM(C26)</f>
        <v>25529.119999999999</v>
      </c>
      <c r="D25" s="21">
        <f t="shared" ref="D25:G25" si="9">SUM(D26)</f>
        <v>15999.96</v>
      </c>
      <c r="E25" s="21">
        <f t="shared" si="9"/>
        <v>0</v>
      </c>
      <c r="F25" s="21">
        <f t="shared" si="9"/>
        <v>15999.96</v>
      </c>
      <c r="G25" s="21">
        <f t="shared" si="9"/>
        <v>16000</v>
      </c>
      <c r="H25" s="21">
        <f t="shared" si="2"/>
        <v>-4.0000000000873115E-2</v>
      </c>
    </row>
    <row r="26" spans="1:8" x14ac:dyDescent="0.25">
      <c r="A26" s="22" t="s">
        <v>63</v>
      </c>
      <c r="B26" s="23" t="s">
        <v>12</v>
      </c>
      <c r="C26" s="21">
        <v>25529.119999999999</v>
      </c>
      <c r="D26" s="21">
        <v>15999.96</v>
      </c>
      <c r="E26" s="21"/>
      <c r="F26" s="21">
        <f>D26+E26</f>
        <v>15999.96</v>
      </c>
      <c r="G26" s="37">
        <v>16000</v>
      </c>
      <c r="H26" s="53">
        <f t="shared" si="2"/>
        <v>-4.0000000000873115E-2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" si="10">SUM(C29)</f>
        <v>190984.27</v>
      </c>
      <c r="D28" s="21">
        <f t="shared" ref="D28:G28" si="11">SUM(D29)</f>
        <v>88849.919999999998</v>
      </c>
      <c r="E28" s="21">
        <f t="shared" si="11"/>
        <v>0</v>
      </c>
      <c r="F28" s="21">
        <f t="shared" si="11"/>
        <v>88849.919999999998</v>
      </c>
      <c r="G28" s="21">
        <f t="shared" si="11"/>
        <v>114350</v>
      </c>
      <c r="H28" s="21">
        <f t="shared" si="2"/>
        <v>-25500.080000000002</v>
      </c>
    </row>
    <row r="29" spans="1:8" x14ac:dyDescent="0.25">
      <c r="A29" s="22" t="s">
        <v>64</v>
      </c>
      <c r="B29" s="23" t="s">
        <v>13</v>
      </c>
      <c r="C29" s="21">
        <v>190984.27</v>
      </c>
      <c r="D29" s="21">
        <v>88849.919999999998</v>
      </c>
      <c r="E29" s="21"/>
      <c r="F29" s="21">
        <f>D29+E29</f>
        <v>88849.919999999998</v>
      </c>
      <c r="G29" s="38">
        <v>114350</v>
      </c>
      <c r="H29" s="21">
        <f t="shared" si="2"/>
        <v>-25500.080000000002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" si="12">C28+C25+C22+C14+C8</f>
        <v>2293581.4</v>
      </c>
      <c r="D31" s="28">
        <f t="shared" ref="D31:G31" si="13">D28+D25+D22+D14+D8</f>
        <v>2267649.96</v>
      </c>
      <c r="E31" s="28">
        <f t="shared" si="13"/>
        <v>0</v>
      </c>
      <c r="F31" s="28">
        <f t="shared" si="13"/>
        <v>2267649.96</v>
      </c>
      <c r="G31" s="28">
        <f t="shared" si="13"/>
        <v>2692650</v>
      </c>
      <c r="H31" s="28">
        <f t="shared" ref="H31" si="14">F31-G31</f>
        <v>-425000.04000000004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x14ac:dyDescent="0.25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8" x14ac:dyDescent="0.25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38"/>
      <c r="H34" s="21" t="str">
        <f>IF(G34="","",G34-F34)</f>
        <v/>
      </c>
    </row>
    <row r="35" spans="1:8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8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8" ht="13.8" x14ac:dyDescent="0.25">
      <c r="A37" s="22"/>
      <c r="B37" s="7"/>
      <c r="C37" s="32"/>
      <c r="D37" s="32"/>
      <c r="E37" s="32"/>
      <c r="F37" s="32"/>
      <c r="G37" s="32"/>
      <c r="H37" s="32"/>
    </row>
    <row r="38" spans="1:8" x14ac:dyDescent="0.25">
      <c r="A38" s="25"/>
      <c r="B38" s="29" t="s">
        <v>48</v>
      </c>
      <c r="C38" s="21">
        <f>SUM(C39:C42)</f>
        <v>21569443.520000003</v>
      </c>
      <c r="D38" s="21">
        <f>SUM(D39:D42)</f>
        <v>20305719.960000001</v>
      </c>
      <c r="E38" s="21">
        <f>SUM(E39:E42)</f>
        <v>0</v>
      </c>
      <c r="F38" s="21">
        <f>SUM(F39:F42)</f>
        <v>20305719.960000001</v>
      </c>
      <c r="G38" s="21">
        <f>SUM(G39:G42)</f>
        <v>20730719.463399999</v>
      </c>
      <c r="H38" s="21">
        <f t="shared" ref="H38:H59" si="17">F38-G38</f>
        <v>-424999.50339999795</v>
      </c>
    </row>
    <row r="39" spans="1:8" x14ac:dyDescent="0.25">
      <c r="A39" s="22" t="s">
        <v>66</v>
      </c>
      <c r="B39" s="23" t="s">
        <v>17</v>
      </c>
      <c r="C39" s="21">
        <v>17544380.07</v>
      </c>
      <c r="D39" s="21">
        <v>16607279.640000001</v>
      </c>
      <c r="E39" s="21"/>
      <c r="F39" s="21">
        <f>D39+E39</f>
        <v>16607279.640000001</v>
      </c>
      <c r="G39" s="38">
        <v>17050602</v>
      </c>
      <c r="H39" s="21">
        <f t="shared" si="17"/>
        <v>-443322.3599999994</v>
      </c>
    </row>
    <row r="40" spans="1:8" x14ac:dyDescent="0.25">
      <c r="A40" s="22" t="s">
        <v>67</v>
      </c>
      <c r="B40" s="23" t="s">
        <v>18</v>
      </c>
      <c r="C40" s="21">
        <v>2986448.52</v>
      </c>
      <c r="D40" s="21">
        <v>2806629.72</v>
      </c>
      <c r="E40" s="21"/>
      <c r="F40" s="21">
        <f>D40+E40</f>
        <v>2806629.72</v>
      </c>
      <c r="G40" s="38">
        <f>17.05*G39%-1</f>
        <v>2907126.6409999998</v>
      </c>
      <c r="H40" s="21">
        <f t="shared" si="17"/>
        <v>-100496.92099999962</v>
      </c>
    </row>
    <row r="41" spans="1:8" x14ac:dyDescent="0.25">
      <c r="A41" s="22" t="s">
        <v>68</v>
      </c>
      <c r="B41" s="23" t="s">
        <v>19</v>
      </c>
      <c r="C41" s="21">
        <v>1166396.26</v>
      </c>
      <c r="D41" s="21">
        <v>891810.6</v>
      </c>
      <c r="E41" s="21"/>
      <c r="F41" s="21">
        <f>D41+E41</f>
        <v>891810.6</v>
      </c>
      <c r="G41" s="38">
        <f>5.12*G39%</f>
        <v>872990.82239999995</v>
      </c>
      <c r="H41" s="21">
        <f t="shared" si="17"/>
        <v>18819.77760000003</v>
      </c>
    </row>
    <row r="42" spans="1:8" x14ac:dyDescent="0.25">
      <c r="A42" s="22" t="s">
        <v>69</v>
      </c>
      <c r="B42" s="23" t="s">
        <v>20</v>
      </c>
      <c r="C42" s="21">
        <v>-127781.33</v>
      </c>
      <c r="D42" s="21"/>
      <c r="E42" s="21"/>
      <c r="F42" s="21">
        <f>D42+E42</f>
        <v>0</v>
      </c>
      <c r="G42" s="40">
        <v>-100000</v>
      </c>
      <c r="H42" s="53">
        <f t="shared" si="17"/>
        <v>100000</v>
      </c>
    </row>
    <row r="43" spans="1:8" x14ac:dyDescent="0.25">
      <c r="A43" s="22"/>
      <c r="B43" s="23"/>
      <c r="C43" s="24"/>
      <c r="D43" s="24"/>
      <c r="E43" s="24"/>
      <c r="F43" s="24"/>
      <c r="G43" s="24"/>
      <c r="H43" s="24"/>
    </row>
    <row r="44" spans="1:8" x14ac:dyDescent="0.25">
      <c r="A44" s="25"/>
      <c r="B44" s="29" t="s">
        <v>49</v>
      </c>
      <c r="C44" s="21">
        <f t="shared" ref="C44" si="18">SUM(C45:C46)</f>
        <v>8354901.71</v>
      </c>
      <c r="D44" s="21">
        <f t="shared" ref="D44:G44" si="19">SUM(D45:D46)</f>
        <v>8047680.8399999999</v>
      </c>
      <c r="E44" s="21">
        <f t="shared" si="19"/>
        <v>0</v>
      </c>
      <c r="F44" s="21">
        <f t="shared" si="19"/>
        <v>8047680.8399999999</v>
      </c>
      <c r="G44" s="21">
        <f t="shared" si="19"/>
        <v>8047681</v>
      </c>
      <c r="H44" s="21">
        <f t="shared" si="17"/>
        <v>-0.16000000014901161</v>
      </c>
    </row>
    <row r="45" spans="1:8" x14ac:dyDescent="0.25">
      <c r="A45" s="22" t="s">
        <v>70</v>
      </c>
      <c r="B45" s="23" t="s">
        <v>21</v>
      </c>
      <c r="C45" s="21"/>
      <c r="D45" s="21"/>
      <c r="E45" s="21"/>
      <c r="F45" s="21">
        <f>D45+E45</f>
        <v>0</v>
      </c>
      <c r="G45" s="38"/>
      <c r="H45" s="21">
        <f t="shared" si="17"/>
        <v>0</v>
      </c>
    </row>
    <row r="46" spans="1:8" x14ac:dyDescent="0.25">
      <c r="A46" s="22" t="s">
        <v>71</v>
      </c>
      <c r="B46" s="23" t="s">
        <v>22</v>
      </c>
      <c r="C46" s="21">
        <v>8354901.71</v>
      </c>
      <c r="D46" s="21">
        <v>8047680.8399999999</v>
      </c>
      <c r="E46" s="21"/>
      <c r="F46" s="21">
        <f>D46+E46</f>
        <v>8047680.8399999999</v>
      </c>
      <c r="G46" s="40">
        <v>8047681</v>
      </c>
      <c r="H46" s="53">
        <f t="shared" si="17"/>
        <v>-0.16000000014901161</v>
      </c>
    </row>
    <row r="47" spans="1:8" x14ac:dyDescent="0.25">
      <c r="A47" s="22"/>
      <c r="B47" s="23"/>
      <c r="C47" s="24"/>
      <c r="D47" s="24"/>
      <c r="E47" s="24"/>
      <c r="F47" s="24"/>
      <c r="G47" s="24"/>
      <c r="H47" s="24"/>
    </row>
    <row r="48" spans="1:8" x14ac:dyDescent="0.25">
      <c r="A48" s="25"/>
      <c r="B48" s="29" t="s">
        <v>50</v>
      </c>
      <c r="C48" s="21">
        <f t="shared" ref="C48" si="20">SUM(C49:C50)</f>
        <v>4536009.4800000004</v>
      </c>
      <c r="D48" s="21">
        <f t="shared" ref="D48:G48" si="21">SUM(D49:D50)</f>
        <v>3387616.8</v>
      </c>
      <c r="E48" s="21">
        <f t="shared" si="21"/>
        <v>0</v>
      </c>
      <c r="F48" s="21">
        <f t="shared" si="21"/>
        <v>3387616.8</v>
      </c>
      <c r="G48" s="21">
        <f t="shared" si="21"/>
        <v>3387617</v>
      </c>
      <c r="H48" s="21">
        <f t="shared" si="17"/>
        <v>-0.20000000018626451</v>
      </c>
    </row>
    <row r="49" spans="1:8" x14ac:dyDescent="0.25">
      <c r="A49" s="22" t="s">
        <v>72</v>
      </c>
      <c r="B49" s="23" t="s">
        <v>23</v>
      </c>
      <c r="C49" s="21">
        <v>4538537.1100000003</v>
      </c>
      <c r="D49" s="21">
        <v>3387616.8</v>
      </c>
      <c r="E49" s="21"/>
      <c r="F49" s="21">
        <f>D49+E49</f>
        <v>3387616.8</v>
      </c>
      <c r="G49" s="38">
        <v>3387617</v>
      </c>
      <c r="H49" s="21">
        <f t="shared" si="17"/>
        <v>-0.20000000018626451</v>
      </c>
    </row>
    <row r="50" spans="1:8" x14ac:dyDescent="0.25">
      <c r="A50" s="22" t="s">
        <v>73</v>
      </c>
      <c r="B50" s="23" t="s">
        <v>24</v>
      </c>
      <c r="C50" s="21">
        <v>-2527.63</v>
      </c>
      <c r="D50" s="21"/>
      <c r="E50" s="21"/>
      <c r="F50" s="21">
        <f>D50+E50</f>
        <v>0</v>
      </c>
      <c r="G50" s="40"/>
      <c r="H50" s="53">
        <f t="shared" si="17"/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" si="22">SUM(C53:C55)</f>
        <v>8750</v>
      </c>
      <c r="D52" s="21">
        <f t="shared" ref="D52:G52" si="23">SUM(D53:D55)</f>
        <v>2600.04</v>
      </c>
      <c r="E52" s="21">
        <f t="shared" si="23"/>
        <v>0</v>
      </c>
      <c r="F52" s="21">
        <f t="shared" si="23"/>
        <v>2600.04</v>
      </c>
      <c r="G52" s="21">
        <f t="shared" si="23"/>
        <v>2600</v>
      </c>
      <c r="H52" s="21">
        <f t="shared" si="17"/>
        <v>3.999999999996362E-2</v>
      </c>
    </row>
    <row r="53" spans="1:8" x14ac:dyDescent="0.25">
      <c r="A53" s="22" t="s">
        <v>74</v>
      </c>
      <c r="B53" s="23" t="s">
        <v>26</v>
      </c>
      <c r="C53" s="21">
        <v>8550</v>
      </c>
      <c r="D53" s="21">
        <v>2600.04</v>
      </c>
      <c r="E53" s="21"/>
      <c r="F53" s="21">
        <f>D53+E53</f>
        <v>2600.04</v>
      </c>
      <c r="G53" s="38">
        <v>2600</v>
      </c>
      <c r="H53" s="21">
        <f t="shared" si="17"/>
        <v>3.999999999996362E-2</v>
      </c>
    </row>
    <row r="54" spans="1:8" x14ac:dyDescent="0.25">
      <c r="A54" s="22" t="s">
        <v>75</v>
      </c>
      <c r="B54" s="23" t="s">
        <v>27</v>
      </c>
      <c r="C54" s="21">
        <v>200</v>
      </c>
      <c r="D54" s="21"/>
      <c r="E54" s="21"/>
      <c r="F54" s="21">
        <f>D54+E54</f>
        <v>0</v>
      </c>
      <c r="G54" s="38"/>
      <c r="H54" s="21">
        <f t="shared" si="17"/>
        <v>0</v>
      </c>
    </row>
    <row r="55" spans="1:8" x14ac:dyDescent="0.25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40"/>
      <c r="H55" s="53">
        <f t="shared" si="17"/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" si="24">SUM(C58:C59)</f>
        <v>8006804.8500000006</v>
      </c>
      <c r="D57" s="21">
        <f t="shared" ref="D57:G57" si="25">SUM(D58:D59)</f>
        <v>8022582.8399999999</v>
      </c>
      <c r="E57" s="21">
        <f t="shared" si="25"/>
        <v>0</v>
      </c>
      <c r="F57" s="21">
        <f t="shared" si="25"/>
        <v>8022582.8399999999</v>
      </c>
      <c r="G57" s="21">
        <f t="shared" si="25"/>
        <v>8022583</v>
      </c>
      <c r="H57" s="21">
        <f t="shared" si="17"/>
        <v>-0.16000000014901161</v>
      </c>
    </row>
    <row r="58" spans="1:8" x14ac:dyDescent="0.25">
      <c r="A58" s="22" t="s">
        <v>77</v>
      </c>
      <c r="B58" s="23" t="s">
        <v>30</v>
      </c>
      <c r="C58" s="21">
        <v>8107972.1500000004</v>
      </c>
      <c r="D58" s="21">
        <v>8151402.8399999999</v>
      </c>
      <c r="E58" s="21"/>
      <c r="F58" s="21">
        <f>D58+E58</f>
        <v>8151402.8399999999</v>
      </c>
      <c r="G58" s="38">
        <v>8151403</v>
      </c>
      <c r="H58" s="21">
        <f t="shared" si="17"/>
        <v>-0.16000000014901161</v>
      </c>
    </row>
    <row r="59" spans="1:8" x14ac:dyDescent="0.25">
      <c r="A59" s="22" t="s">
        <v>78</v>
      </c>
      <c r="B59" s="23" t="s">
        <v>31</v>
      </c>
      <c r="C59" s="21">
        <v>-101167.3</v>
      </c>
      <c r="D59" s="21">
        <v>-128820</v>
      </c>
      <c r="E59" s="21"/>
      <c r="F59" s="21">
        <f>D59+E59</f>
        <v>-128820</v>
      </c>
      <c r="G59" s="38">
        <v>-128820</v>
      </c>
      <c r="H59" s="21">
        <f t="shared" si="17"/>
        <v>0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" si="26">C57+C52+C48+C44+C38</f>
        <v>42475909.560000002</v>
      </c>
      <c r="D61" s="28">
        <f t="shared" ref="D61:G61" si="27">D57+D52+D48+D44+D38</f>
        <v>39766200.480000004</v>
      </c>
      <c r="E61" s="28">
        <f t="shared" si="27"/>
        <v>0</v>
      </c>
      <c r="F61" s="28">
        <f t="shared" si="27"/>
        <v>39766200.480000004</v>
      </c>
      <c r="G61" s="28">
        <f t="shared" si="27"/>
        <v>40191200.463399999</v>
      </c>
      <c r="H61" s="28">
        <f t="shared" ref="H61" si="28">F61-G61</f>
        <v>-424999.98339999467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 t="shared" ref="C63" si="29">C31+C33-C61</f>
        <v>-40182328.160000004</v>
      </c>
      <c r="D63" s="28">
        <f t="shared" ref="D63:G63" si="30">D31+D33-D61</f>
        <v>-37498550.520000003</v>
      </c>
      <c r="E63" s="28">
        <f t="shared" si="30"/>
        <v>0</v>
      </c>
      <c r="F63" s="28">
        <f t="shared" si="30"/>
        <v>-37498550.520000003</v>
      </c>
      <c r="G63" s="28">
        <f t="shared" si="30"/>
        <v>-37498550.463399999</v>
      </c>
      <c r="H63" s="28">
        <f t="shared" ref="H63" si="31">H31-H61</f>
        <v>-5.6600005365908146E-2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" si="32">SUM(C66:C68)</f>
        <v>158251.56</v>
      </c>
      <c r="D65" s="21">
        <f t="shared" ref="D65:G65" si="33">SUM(D66:D68)</f>
        <v>0</v>
      </c>
      <c r="E65" s="21">
        <f t="shared" si="33"/>
        <v>0</v>
      </c>
      <c r="F65" s="21">
        <f t="shared" si="33"/>
        <v>0</v>
      </c>
      <c r="G65" s="21">
        <f t="shared" si="33"/>
        <v>0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>
        <v>158251.56</v>
      </c>
      <c r="D66" s="21">
        <v>0</v>
      </c>
      <c r="E66" s="21"/>
      <c r="F66" s="21">
        <f>D66+E66</f>
        <v>0</v>
      </c>
      <c r="G66" s="38"/>
      <c r="H66" s="21" t="str">
        <f>IF(G66="","",F66-G66)</f>
        <v/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>
        <v>0</v>
      </c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>
        <v>0</v>
      </c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" si="34">SUM(C75:C77)</f>
        <v>0</v>
      </c>
      <c r="D74" s="21">
        <f t="shared" ref="D74:G74" si="35">SUM(D75:D77)</f>
        <v>0</v>
      </c>
      <c r="E74" s="21">
        <f t="shared" si="35"/>
        <v>0</v>
      </c>
      <c r="F74" s="21">
        <f t="shared" si="35"/>
        <v>0</v>
      </c>
      <c r="G74" s="21">
        <f t="shared" si="35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>
        <v>0</v>
      </c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>
        <v>0</v>
      </c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>
        <v>0</v>
      </c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-40340579.720000006</v>
      </c>
      <c r="D79" s="28">
        <f>D63-D65+D70-D74</f>
        <v>-37498550.520000003</v>
      </c>
      <c r="E79" s="28">
        <f>E63-E65+E70-E74</f>
        <v>0</v>
      </c>
      <c r="F79" s="28">
        <f>F63-F65+F70-F74</f>
        <v>-37498550.520000003</v>
      </c>
      <c r="G79" s="28">
        <f>G63-G65+G70-G74</f>
        <v>-37498550.463399999</v>
      </c>
      <c r="H79" s="28">
        <f>H63-H65+H70-H74</f>
        <v>-5.6600005365908146E-2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conditionalFormatting sqref="A79">
    <cfRule type="expression" dxfId="1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K95"/>
  <sheetViews>
    <sheetView zoomScale="90" zoomScaleNormal="90"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G65" sqref="G65"/>
    </sheetView>
  </sheetViews>
  <sheetFormatPr defaultColWidth="9.109375" defaultRowHeight="13.2" x14ac:dyDescent="0.25"/>
  <cols>
    <col min="1" max="1" width="6.33203125" style="5" customWidth="1"/>
    <col min="2" max="2" width="56.109375" style="5" bestFit="1" customWidth="1"/>
    <col min="3" max="3" width="16.6640625" style="52" customWidth="1"/>
    <col min="4" max="6" width="16.6640625" style="49" customWidth="1"/>
    <col min="7" max="8" width="16.6640625" style="5" customWidth="1"/>
    <col min="9" max="10" width="0" style="5" hidden="1" customWidth="1"/>
    <col min="11" max="11" width="9.109375" style="49"/>
    <col min="12" max="16384" width="9.109375" style="5"/>
  </cols>
  <sheetData>
    <row r="1" spans="1:8" x14ac:dyDescent="0.25">
      <c r="A1" s="9"/>
      <c r="B1" s="10"/>
      <c r="C1" s="11"/>
      <c r="D1" s="54"/>
      <c r="E1" s="54"/>
      <c r="F1" s="54"/>
      <c r="G1" s="11"/>
      <c r="H1" s="11"/>
    </row>
    <row r="2" spans="1:8" ht="33" customHeight="1" x14ac:dyDescent="0.25">
      <c r="A2" s="12"/>
      <c r="B2" s="13"/>
      <c r="C2" s="14" t="s">
        <v>115</v>
      </c>
      <c r="D2" s="14" t="s">
        <v>116</v>
      </c>
      <c r="E2" s="14" t="s">
        <v>88</v>
      </c>
      <c r="F2" s="14" t="s">
        <v>117</v>
      </c>
      <c r="G2" s="14" t="s">
        <v>118</v>
      </c>
      <c r="H2" s="14" t="s">
        <v>89</v>
      </c>
    </row>
    <row r="3" spans="1:8" x14ac:dyDescent="0.25">
      <c r="A3" s="12"/>
      <c r="B3" s="6" t="s">
        <v>87</v>
      </c>
      <c r="C3" s="14"/>
      <c r="D3" s="14"/>
      <c r="E3" s="14"/>
      <c r="F3" s="14"/>
      <c r="G3" s="14" t="s">
        <v>119</v>
      </c>
      <c r="H3" s="14"/>
    </row>
    <row r="4" spans="1:8" x14ac:dyDescent="0.25">
      <c r="A4" s="12"/>
      <c r="B4" s="6" t="s">
        <v>114</v>
      </c>
      <c r="C4" s="15"/>
      <c r="D4" s="55"/>
      <c r="E4" s="55"/>
      <c r="F4" s="55"/>
      <c r="G4" s="15"/>
      <c r="H4" s="15"/>
    </row>
    <row r="5" spans="1:8" x14ac:dyDescent="0.25">
      <c r="A5" s="12"/>
      <c r="B5" s="13" t="s">
        <v>46</v>
      </c>
      <c r="C5" s="51"/>
      <c r="D5" s="56"/>
      <c r="E5" s="57"/>
      <c r="F5" s="57"/>
      <c r="G5" s="17"/>
      <c r="H5" s="17"/>
    </row>
    <row r="6" spans="1:8" ht="13.8" x14ac:dyDescent="0.25">
      <c r="A6" s="33"/>
      <c r="B6" s="27" t="s">
        <v>0</v>
      </c>
      <c r="C6" s="31"/>
      <c r="D6" s="58"/>
      <c r="E6" s="58"/>
      <c r="F6" s="58"/>
      <c r="G6" s="31"/>
      <c r="H6" s="31"/>
    </row>
    <row r="7" spans="1:8" x14ac:dyDescent="0.25">
      <c r="A7" s="18"/>
      <c r="B7" s="19" t="s">
        <v>46</v>
      </c>
      <c r="C7" s="8"/>
      <c r="D7" s="59"/>
      <c r="E7" s="59"/>
      <c r="F7" s="59"/>
      <c r="G7" s="2"/>
      <c r="H7" s="2"/>
    </row>
    <row r="8" spans="1:8" x14ac:dyDescent="0.25">
      <c r="A8" s="20"/>
      <c r="B8" s="3" t="s">
        <v>47</v>
      </c>
      <c r="C8" s="21">
        <f t="shared" ref="C8" si="0">SUM(C9:C12)</f>
        <v>2337942.1999999997</v>
      </c>
      <c r="D8" s="21">
        <f t="shared" ref="D8:G8" si="1">SUM(D9:D12)</f>
        <v>959499.96</v>
      </c>
      <c r="E8" s="21">
        <f t="shared" si="1"/>
        <v>0</v>
      </c>
      <c r="F8" s="21">
        <f t="shared" si="1"/>
        <v>959499.96</v>
      </c>
      <c r="G8" s="21">
        <f t="shared" si="1"/>
        <v>959500</v>
      </c>
      <c r="H8" s="21">
        <f>F8-G8</f>
        <v>-4.0000000037252903E-2</v>
      </c>
    </row>
    <row r="9" spans="1:8" x14ac:dyDescent="0.25">
      <c r="A9" s="22" t="s">
        <v>51</v>
      </c>
      <c r="B9" s="23" t="s">
        <v>1</v>
      </c>
      <c r="C9" s="21">
        <v>2318370.34</v>
      </c>
      <c r="D9" s="21">
        <v>959499.96</v>
      </c>
      <c r="E9" s="21"/>
      <c r="F9" s="21">
        <f>D9+E9</f>
        <v>959499.96</v>
      </c>
      <c r="G9" s="39">
        <v>959500</v>
      </c>
      <c r="H9" s="21">
        <f t="shared" ref="H9:H29" si="2">F9-G9</f>
        <v>-4.0000000037252903E-2</v>
      </c>
    </row>
    <row r="10" spans="1:8" x14ac:dyDescent="0.25">
      <c r="A10" s="22" t="s">
        <v>52</v>
      </c>
      <c r="B10" s="23" t="s">
        <v>53</v>
      </c>
      <c r="C10" s="21"/>
      <c r="D10" s="21"/>
      <c r="E10" s="21"/>
      <c r="F10" s="21">
        <f>D10+E10</f>
        <v>0</v>
      </c>
      <c r="G10" s="38"/>
      <c r="H10" s="21">
        <f t="shared" si="2"/>
        <v>0</v>
      </c>
    </row>
    <row r="11" spans="1:8" x14ac:dyDescent="0.25">
      <c r="A11" s="22" t="s">
        <v>54</v>
      </c>
      <c r="B11" s="23" t="s">
        <v>2</v>
      </c>
      <c r="C11" s="21"/>
      <c r="D11" s="21"/>
      <c r="E11" s="21"/>
      <c r="F11" s="21">
        <f>D11+E11</f>
        <v>0</v>
      </c>
      <c r="G11" s="38"/>
      <c r="H11" s="21">
        <f t="shared" si="2"/>
        <v>0</v>
      </c>
    </row>
    <row r="12" spans="1:8" x14ac:dyDescent="0.25">
      <c r="A12" s="22" t="s">
        <v>55</v>
      </c>
      <c r="B12" s="23" t="s">
        <v>3</v>
      </c>
      <c r="C12" s="21">
        <v>19571.86</v>
      </c>
      <c r="D12" s="21"/>
      <c r="E12" s="21"/>
      <c r="F12" s="21">
        <f>D12+E12</f>
        <v>0</v>
      </c>
      <c r="G12" s="38"/>
      <c r="H12" s="53">
        <f t="shared" si="2"/>
        <v>0</v>
      </c>
    </row>
    <row r="13" spans="1:8" x14ac:dyDescent="0.25">
      <c r="A13" s="22"/>
      <c r="B13" s="23"/>
      <c r="C13" s="24"/>
      <c r="D13" s="24"/>
      <c r="E13" s="24"/>
      <c r="F13" s="24"/>
      <c r="G13" s="24"/>
      <c r="H13" s="24"/>
    </row>
    <row r="14" spans="1:8" x14ac:dyDescent="0.25">
      <c r="A14" s="25"/>
      <c r="B14" s="3" t="s">
        <v>4</v>
      </c>
      <c r="C14" s="21">
        <f t="shared" ref="C14" si="3">SUM(C15:C20)</f>
        <v>664845.63</v>
      </c>
      <c r="D14" s="21">
        <f t="shared" ref="D14:G14" si="4">SUM(D15:D20)</f>
        <v>559500</v>
      </c>
      <c r="E14" s="21">
        <f t="shared" si="4"/>
        <v>0</v>
      </c>
      <c r="F14" s="21">
        <f t="shared" si="4"/>
        <v>559500</v>
      </c>
      <c r="G14" s="21">
        <f t="shared" si="4"/>
        <v>559500</v>
      </c>
      <c r="H14" s="21">
        <f t="shared" si="2"/>
        <v>0</v>
      </c>
    </row>
    <row r="15" spans="1:8" x14ac:dyDescent="0.25">
      <c r="A15" s="22" t="s">
        <v>56</v>
      </c>
      <c r="B15" s="23" t="s">
        <v>5</v>
      </c>
      <c r="C15" s="21"/>
      <c r="D15" s="21"/>
      <c r="E15" s="21"/>
      <c r="F15" s="21">
        <f t="shared" ref="F15:F20" si="5">D15+E15</f>
        <v>0</v>
      </c>
      <c r="G15" s="39"/>
      <c r="H15" s="21">
        <f t="shared" si="2"/>
        <v>0</v>
      </c>
    </row>
    <row r="16" spans="1:8" x14ac:dyDescent="0.25">
      <c r="A16" s="22" t="s">
        <v>57</v>
      </c>
      <c r="B16" s="23" t="s">
        <v>6</v>
      </c>
      <c r="C16" s="21"/>
      <c r="D16" s="21"/>
      <c r="E16" s="21"/>
      <c r="F16" s="21">
        <f t="shared" si="5"/>
        <v>0</v>
      </c>
      <c r="G16" s="38"/>
      <c r="H16" s="21">
        <f t="shared" si="2"/>
        <v>0</v>
      </c>
    </row>
    <row r="17" spans="1:8" x14ac:dyDescent="0.25">
      <c r="A17" s="22" t="s">
        <v>58</v>
      </c>
      <c r="B17" s="23" t="s">
        <v>7</v>
      </c>
      <c r="C17" s="21"/>
      <c r="D17" s="21"/>
      <c r="E17" s="21"/>
      <c r="F17" s="21">
        <f t="shared" si="5"/>
        <v>0</v>
      </c>
      <c r="G17" s="38"/>
      <c r="H17" s="21">
        <f t="shared" si="2"/>
        <v>0</v>
      </c>
    </row>
    <row r="18" spans="1:8" x14ac:dyDescent="0.25">
      <c r="A18" s="22" t="s">
        <v>59</v>
      </c>
      <c r="B18" s="23" t="s">
        <v>8</v>
      </c>
      <c r="C18" s="21">
        <v>647251.06999999995</v>
      </c>
      <c r="D18" s="21">
        <v>559500</v>
      </c>
      <c r="E18" s="21"/>
      <c r="F18" s="21">
        <f t="shared" si="5"/>
        <v>559500</v>
      </c>
      <c r="G18" s="38">
        <v>559500</v>
      </c>
      <c r="H18" s="21">
        <f t="shared" si="2"/>
        <v>0</v>
      </c>
    </row>
    <row r="19" spans="1:8" x14ac:dyDescent="0.25">
      <c r="A19" s="22" t="s">
        <v>60</v>
      </c>
      <c r="B19" s="23" t="s">
        <v>9</v>
      </c>
      <c r="C19" s="21"/>
      <c r="D19" s="21"/>
      <c r="E19" s="21"/>
      <c r="F19" s="21">
        <f t="shared" si="5"/>
        <v>0</v>
      </c>
      <c r="G19" s="38"/>
      <c r="H19" s="21">
        <f t="shared" si="2"/>
        <v>0</v>
      </c>
    </row>
    <row r="20" spans="1:8" x14ac:dyDescent="0.25">
      <c r="A20" s="22" t="s">
        <v>61</v>
      </c>
      <c r="B20" s="23" t="s">
        <v>10</v>
      </c>
      <c r="C20" s="21">
        <v>17594.560000000001</v>
      </c>
      <c r="D20" s="21"/>
      <c r="E20" s="21"/>
      <c r="F20" s="21">
        <f t="shared" si="5"/>
        <v>0</v>
      </c>
      <c r="G20" s="38"/>
      <c r="H20" s="53">
        <f t="shared" si="2"/>
        <v>0</v>
      </c>
    </row>
    <row r="21" spans="1:8" x14ac:dyDescent="0.25">
      <c r="A21" s="22"/>
      <c r="B21" s="23"/>
      <c r="C21" s="24"/>
      <c r="D21" s="24"/>
      <c r="E21" s="24"/>
      <c r="F21" s="24"/>
      <c r="G21" s="24"/>
      <c r="H21" s="24"/>
    </row>
    <row r="22" spans="1:8" x14ac:dyDescent="0.25">
      <c r="A22" s="25"/>
      <c r="B22" s="3" t="s">
        <v>11</v>
      </c>
      <c r="C22" s="21">
        <f t="shared" ref="C22" si="6">SUM(C23)</f>
        <v>1218314.6299999999</v>
      </c>
      <c r="D22" s="21">
        <f t="shared" ref="D22:G22" si="7">SUM(D23)</f>
        <v>980000.04</v>
      </c>
      <c r="E22" s="21">
        <f t="shared" si="7"/>
        <v>0</v>
      </c>
      <c r="F22" s="21">
        <f t="shared" si="7"/>
        <v>980000.04</v>
      </c>
      <c r="G22" s="21">
        <f t="shared" si="7"/>
        <v>1540000</v>
      </c>
      <c r="H22" s="21">
        <f t="shared" si="2"/>
        <v>-559999.96</v>
      </c>
    </row>
    <row r="23" spans="1:8" x14ac:dyDescent="0.25">
      <c r="A23" s="22" t="s">
        <v>62</v>
      </c>
      <c r="B23" s="23" t="s">
        <v>11</v>
      </c>
      <c r="C23" s="21">
        <v>1218314.6299999999</v>
      </c>
      <c r="D23" s="21">
        <v>980000.04</v>
      </c>
      <c r="E23" s="21"/>
      <c r="F23" s="21">
        <f>D23+E23</f>
        <v>980000.04</v>
      </c>
      <c r="G23" s="37">
        <v>1540000</v>
      </c>
      <c r="H23" s="53">
        <f t="shared" si="2"/>
        <v>-559999.96</v>
      </c>
    </row>
    <row r="24" spans="1:8" x14ac:dyDescent="0.25">
      <c r="A24" s="22"/>
      <c r="B24" s="23"/>
      <c r="C24" s="24"/>
      <c r="D24" s="24"/>
      <c r="E24" s="24"/>
      <c r="F24" s="24"/>
      <c r="G24" s="24"/>
      <c r="H24" s="24"/>
    </row>
    <row r="25" spans="1:8" x14ac:dyDescent="0.25">
      <c r="A25" s="25"/>
      <c r="B25" s="3" t="s">
        <v>12</v>
      </c>
      <c r="C25" s="21">
        <f t="shared" ref="C25" si="8">SUM(C26)</f>
        <v>22451.5</v>
      </c>
      <c r="D25" s="21">
        <f t="shared" ref="D25:G25" si="9">SUM(D26)</f>
        <v>20000.04</v>
      </c>
      <c r="E25" s="21">
        <f t="shared" si="9"/>
        <v>0</v>
      </c>
      <c r="F25" s="21">
        <f t="shared" si="9"/>
        <v>20000.04</v>
      </c>
      <c r="G25" s="21">
        <f t="shared" si="9"/>
        <v>20000</v>
      </c>
      <c r="H25" s="21">
        <f t="shared" si="2"/>
        <v>4.0000000000873115E-2</v>
      </c>
    </row>
    <row r="26" spans="1:8" x14ac:dyDescent="0.25">
      <c r="A26" s="22" t="s">
        <v>63</v>
      </c>
      <c r="B26" s="23" t="s">
        <v>12</v>
      </c>
      <c r="C26" s="21">
        <v>22451.5</v>
      </c>
      <c r="D26" s="21">
        <v>20000.04</v>
      </c>
      <c r="E26" s="21"/>
      <c r="F26" s="21">
        <f>D26+E26</f>
        <v>20000.04</v>
      </c>
      <c r="G26" s="37">
        <v>20000</v>
      </c>
      <c r="H26" s="53">
        <f t="shared" si="2"/>
        <v>4.0000000000873115E-2</v>
      </c>
    </row>
    <row r="27" spans="1:8" x14ac:dyDescent="0.25">
      <c r="A27" s="22"/>
      <c r="B27" s="23"/>
      <c r="C27" s="24"/>
      <c r="D27" s="24"/>
      <c r="E27" s="24"/>
      <c r="F27" s="24"/>
      <c r="G27" s="24"/>
      <c r="H27" s="24"/>
    </row>
    <row r="28" spans="1:8" x14ac:dyDescent="0.25">
      <c r="A28" s="25"/>
      <c r="B28" s="3" t="s">
        <v>13</v>
      </c>
      <c r="C28" s="21">
        <f t="shared" ref="C28" si="10">SUM(C29)</f>
        <v>6133.83</v>
      </c>
      <c r="D28" s="21">
        <f t="shared" ref="D28:G28" si="11">SUM(D29)</f>
        <v>0</v>
      </c>
      <c r="E28" s="21">
        <f t="shared" si="11"/>
        <v>0</v>
      </c>
      <c r="F28" s="21">
        <f t="shared" si="11"/>
        <v>0</v>
      </c>
      <c r="G28" s="21">
        <f t="shared" si="11"/>
        <v>0</v>
      </c>
      <c r="H28" s="21">
        <f t="shared" si="2"/>
        <v>0</v>
      </c>
    </row>
    <row r="29" spans="1:8" x14ac:dyDescent="0.25">
      <c r="A29" s="22" t="s">
        <v>64</v>
      </c>
      <c r="B29" s="23" t="s">
        <v>13</v>
      </c>
      <c r="C29" s="21">
        <v>6133.83</v>
      </c>
      <c r="D29" s="21"/>
      <c r="E29" s="21"/>
      <c r="F29" s="21">
        <f>D29+E29</f>
        <v>0</v>
      </c>
      <c r="G29" s="38"/>
      <c r="H29" s="21">
        <f t="shared" si="2"/>
        <v>0</v>
      </c>
    </row>
    <row r="30" spans="1:8" x14ac:dyDescent="0.25">
      <c r="A30" s="22"/>
      <c r="B30" s="26" t="s">
        <v>46</v>
      </c>
      <c r="C30" s="24"/>
      <c r="D30" s="24"/>
      <c r="E30" s="36"/>
      <c r="F30" s="36"/>
      <c r="G30" s="36"/>
      <c r="H30" s="36"/>
    </row>
    <row r="31" spans="1:8" ht="13.8" x14ac:dyDescent="0.25">
      <c r="A31" s="34"/>
      <c r="B31" s="27" t="s">
        <v>14</v>
      </c>
      <c r="C31" s="28">
        <f t="shared" ref="C31" si="12">C28+C25+C22+C14+C8</f>
        <v>4249687.7899999991</v>
      </c>
      <c r="D31" s="28">
        <f t="shared" ref="D31:G31" si="13">D28+D25+D22+D14+D8</f>
        <v>2519000.04</v>
      </c>
      <c r="E31" s="28">
        <f t="shared" si="13"/>
        <v>0</v>
      </c>
      <c r="F31" s="28">
        <f t="shared" si="13"/>
        <v>2519000.04</v>
      </c>
      <c r="G31" s="28">
        <f t="shared" si="13"/>
        <v>3079000</v>
      </c>
      <c r="H31" s="28">
        <f t="shared" ref="H31" si="14">F31-G31</f>
        <v>-559999.96</v>
      </c>
    </row>
    <row r="32" spans="1:8" x14ac:dyDescent="0.25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10" x14ac:dyDescent="0.25">
      <c r="A33" s="25"/>
      <c r="B33" s="3" t="s">
        <v>15</v>
      </c>
      <c r="C33" s="21">
        <f t="shared" ref="C33" si="15">SUM(C34)</f>
        <v>0</v>
      </c>
      <c r="D33" s="21">
        <f t="shared" ref="D33:G33" si="16">SUM(D34)</f>
        <v>0</v>
      </c>
      <c r="E33" s="21">
        <f t="shared" si="16"/>
        <v>0</v>
      </c>
      <c r="F33" s="21">
        <f t="shared" si="16"/>
        <v>0</v>
      </c>
      <c r="G33" s="21">
        <f t="shared" si="16"/>
        <v>0</v>
      </c>
      <c r="H33" s="21">
        <f>IF(G33=0,0,G33-F33)</f>
        <v>0</v>
      </c>
    </row>
    <row r="34" spans="1:10" x14ac:dyDescent="0.25">
      <c r="A34" s="22" t="s">
        <v>65</v>
      </c>
      <c r="B34" s="23" t="s">
        <v>15</v>
      </c>
      <c r="C34" s="21"/>
      <c r="D34" s="21">
        <v>0</v>
      </c>
      <c r="E34" s="21"/>
      <c r="F34" s="21">
        <f>D34+E34</f>
        <v>0</v>
      </c>
      <c r="G34" s="38"/>
      <c r="H34" s="21" t="str">
        <f>IF(G34="","",G34-F34)</f>
        <v/>
      </c>
    </row>
    <row r="35" spans="1:10" x14ac:dyDescent="0.25">
      <c r="A35" s="22"/>
      <c r="B35" s="26" t="s">
        <v>46</v>
      </c>
      <c r="C35" s="24"/>
      <c r="D35" s="24"/>
      <c r="E35" s="36"/>
      <c r="F35" s="36"/>
      <c r="G35" s="36"/>
      <c r="H35" s="36"/>
    </row>
    <row r="36" spans="1:10" ht="13.8" x14ac:dyDescent="0.25">
      <c r="A36" s="34"/>
      <c r="B36" s="27" t="s">
        <v>16</v>
      </c>
      <c r="C36" s="28"/>
      <c r="D36" s="28"/>
      <c r="E36" s="28"/>
      <c r="F36" s="28"/>
      <c r="G36" s="28"/>
      <c r="H36" s="28"/>
    </row>
    <row r="37" spans="1:10" ht="13.8" x14ac:dyDescent="0.25">
      <c r="A37" s="22"/>
      <c r="B37" s="7"/>
      <c r="C37" s="32"/>
      <c r="D37" s="32"/>
      <c r="E37" s="32"/>
      <c r="F37" s="32"/>
      <c r="G37" s="32"/>
      <c r="H37" s="32"/>
    </row>
    <row r="38" spans="1:10" x14ac:dyDescent="0.25">
      <c r="A38" s="25"/>
      <c r="B38" s="29" t="s">
        <v>48</v>
      </c>
      <c r="C38" s="21">
        <f>SUM(C39:C42)</f>
        <v>7129209.46</v>
      </c>
      <c r="D38" s="21">
        <f>SUM(D39:D42)</f>
        <v>6801212.6399999997</v>
      </c>
      <c r="E38" s="21">
        <f>SUM(E39:E42)</f>
        <v>0</v>
      </c>
      <c r="F38" s="21">
        <f>SUM(F39:F42)</f>
        <v>6801212.6399999997</v>
      </c>
      <c r="G38" s="21">
        <f>SUM(G39:G42)</f>
        <v>7361212.7424999997</v>
      </c>
      <c r="H38" s="21">
        <f t="shared" ref="H38:H59" si="17">F38-G38</f>
        <v>-560000.10250000004</v>
      </c>
    </row>
    <row r="39" spans="1:10" x14ac:dyDescent="0.25">
      <c r="A39" s="22" t="s">
        <v>66</v>
      </c>
      <c r="B39" s="23" t="s">
        <v>17</v>
      </c>
      <c r="C39" s="21">
        <v>5779291.3099999996</v>
      </c>
      <c r="D39" s="21">
        <v>5562453.3600000003</v>
      </c>
      <c r="E39" s="21"/>
      <c r="F39" s="21">
        <f>D39+E39</f>
        <v>5562453.3600000003</v>
      </c>
      <c r="G39" s="38">
        <v>6036025</v>
      </c>
      <c r="H39" s="21">
        <f t="shared" si="17"/>
        <v>-473571.63999999966</v>
      </c>
    </row>
    <row r="40" spans="1:10" x14ac:dyDescent="0.25">
      <c r="A40" s="22" t="s">
        <v>67</v>
      </c>
      <c r="B40" s="23" t="s">
        <v>18</v>
      </c>
      <c r="C40" s="21">
        <v>984598.02</v>
      </c>
      <c r="D40" s="21">
        <v>940054.68</v>
      </c>
      <c r="E40" s="21"/>
      <c r="F40" s="21">
        <f>D40+E40</f>
        <v>940054.68</v>
      </c>
      <c r="G40" s="38">
        <f>17.05*G39%+1</f>
        <v>1029143.2625000001</v>
      </c>
      <c r="H40" s="21">
        <f t="shared" si="17"/>
        <v>-89088.582500000019</v>
      </c>
      <c r="I40" s="48">
        <f>F40/$F$39%</f>
        <v>16.900001117492515</v>
      </c>
      <c r="J40" s="48"/>
    </row>
    <row r="41" spans="1:10" x14ac:dyDescent="0.25">
      <c r="A41" s="22" t="s">
        <v>68</v>
      </c>
      <c r="B41" s="23" t="s">
        <v>19</v>
      </c>
      <c r="C41" s="21">
        <v>377989</v>
      </c>
      <c r="D41" s="21">
        <v>298704.59999999998</v>
      </c>
      <c r="E41" s="21"/>
      <c r="F41" s="21">
        <f>D41+E41</f>
        <v>298704.59999999998</v>
      </c>
      <c r="G41" s="38">
        <f>5.12*G39%</f>
        <v>309044.47999999998</v>
      </c>
      <c r="H41" s="21">
        <f t="shared" si="17"/>
        <v>-10339.880000000005</v>
      </c>
      <c r="I41" s="48">
        <f t="shared" ref="I41:I42" si="18">F41/$F$39%</f>
        <v>5.3700153631490402</v>
      </c>
      <c r="J41" s="48"/>
    </row>
    <row r="42" spans="1:10" x14ac:dyDescent="0.25">
      <c r="A42" s="22" t="s">
        <v>69</v>
      </c>
      <c r="B42" s="23" t="s">
        <v>20</v>
      </c>
      <c r="C42" s="21">
        <v>-12668.87</v>
      </c>
      <c r="D42" s="21"/>
      <c r="E42" s="21"/>
      <c r="F42" s="21">
        <f>D42+E42</f>
        <v>0</v>
      </c>
      <c r="G42" s="38">
        <v>-13000</v>
      </c>
      <c r="H42" s="53">
        <f t="shared" si="17"/>
        <v>13000</v>
      </c>
      <c r="I42" s="48">
        <f t="shared" si="18"/>
        <v>0</v>
      </c>
      <c r="J42" s="48">
        <f>SUM(I40:I42)</f>
        <v>22.270016480641555</v>
      </c>
    </row>
    <row r="43" spans="1:10" x14ac:dyDescent="0.25">
      <c r="A43" s="22"/>
      <c r="B43" s="23"/>
      <c r="C43" s="24"/>
      <c r="D43" s="24"/>
      <c r="E43" s="24"/>
      <c r="F43" s="24"/>
      <c r="G43" s="24"/>
      <c r="H43" s="24"/>
    </row>
    <row r="44" spans="1:10" x14ac:dyDescent="0.25">
      <c r="A44" s="25"/>
      <c r="B44" s="29" t="s">
        <v>49</v>
      </c>
      <c r="C44" s="21">
        <f t="shared" ref="C44" si="19">SUM(C45:C46)</f>
        <v>1340764.04</v>
      </c>
      <c r="D44" s="21">
        <f t="shared" ref="D44:G44" si="20">SUM(D45:D46)</f>
        <v>1148777.52</v>
      </c>
      <c r="E44" s="21">
        <f t="shared" si="20"/>
        <v>0</v>
      </c>
      <c r="F44" s="21">
        <f t="shared" si="20"/>
        <v>1148777.52</v>
      </c>
      <c r="G44" s="21">
        <f t="shared" si="20"/>
        <v>1148778</v>
      </c>
      <c r="H44" s="21">
        <f t="shared" si="17"/>
        <v>-0.47999999998137355</v>
      </c>
    </row>
    <row r="45" spans="1:10" x14ac:dyDescent="0.25">
      <c r="A45" s="22" t="s">
        <v>70</v>
      </c>
      <c r="B45" s="23" t="s">
        <v>21</v>
      </c>
      <c r="C45" s="21"/>
      <c r="D45" s="21"/>
      <c r="E45" s="21"/>
      <c r="F45" s="21">
        <f>D45+E45</f>
        <v>0</v>
      </c>
      <c r="G45" s="38"/>
      <c r="H45" s="21">
        <f t="shared" si="17"/>
        <v>0</v>
      </c>
    </row>
    <row r="46" spans="1:10" x14ac:dyDescent="0.25">
      <c r="A46" s="22" t="s">
        <v>71</v>
      </c>
      <c r="B46" s="23" t="s">
        <v>22</v>
      </c>
      <c r="C46" s="21">
        <v>1340764.04</v>
      </c>
      <c r="D46" s="21">
        <v>1148777.52</v>
      </c>
      <c r="E46" s="21"/>
      <c r="F46" s="21">
        <f>D46+E46</f>
        <v>1148777.52</v>
      </c>
      <c r="G46" s="40">
        <v>1148778</v>
      </c>
      <c r="H46" s="53">
        <f t="shared" si="17"/>
        <v>-0.47999999998137355</v>
      </c>
    </row>
    <row r="47" spans="1:10" x14ac:dyDescent="0.25">
      <c r="A47" s="22"/>
      <c r="B47" s="23"/>
      <c r="C47" s="24"/>
      <c r="D47" s="24"/>
      <c r="E47" s="24"/>
      <c r="F47" s="24"/>
      <c r="G47" s="24"/>
      <c r="H47" s="24"/>
    </row>
    <row r="48" spans="1:10" x14ac:dyDescent="0.25">
      <c r="A48" s="25"/>
      <c r="B48" s="29" t="s">
        <v>50</v>
      </c>
      <c r="C48" s="21">
        <f t="shared" ref="C48" si="21">SUM(C49:C50)</f>
        <v>639863.52999999991</v>
      </c>
      <c r="D48" s="21">
        <f t="shared" ref="D48:G48" si="22">SUM(D49:D50)</f>
        <v>479817.84</v>
      </c>
      <c r="E48" s="21">
        <f t="shared" si="22"/>
        <v>0</v>
      </c>
      <c r="F48" s="21">
        <f t="shared" si="22"/>
        <v>479817.84</v>
      </c>
      <c r="G48" s="21">
        <f t="shared" si="22"/>
        <v>479818</v>
      </c>
      <c r="H48" s="21">
        <f t="shared" si="17"/>
        <v>-0.15999999997438863</v>
      </c>
    </row>
    <row r="49" spans="1:8" x14ac:dyDescent="0.25">
      <c r="A49" s="22" t="s">
        <v>72</v>
      </c>
      <c r="B49" s="23" t="s">
        <v>23</v>
      </c>
      <c r="C49" s="21">
        <v>639864.81999999995</v>
      </c>
      <c r="D49" s="21">
        <v>479817.84</v>
      </c>
      <c r="E49" s="21"/>
      <c r="F49" s="21">
        <f>D49+E49</f>
        <v>479817.84</v>
      </c>
      <c r="G49" s="38">
        <v>479818</v>
      </c>
      <c r="H49" s="21">
        <f t="shared" si="17"/>
        <v>-0.15999999997438863</v>
      </c>
    </row>
    <row r="50" spans="1:8" x14ac:dyDescent="0.25">
      <c r="A50" s="22" t="s">
        <v>73</v>
      </c>
      <c r="B50" s="23" t="s">
        <v>24</v>
      </c>
      <c r="C50" s="21">
        <v>-1.29</v>
      </c>
      <c r="D50" s="21"/>
      <c r="E50" s="21"/>
      <c r="F50" s="21">
        <f>D50+E50</f>
        <v>0</v>
      </c>
      <c r="G50" s="40"/>
      <c r="H50" s="53">
        <f t="shared" si="17"/>
        <v>0</v>
      </c>
    </row>
    <row r="51" spans="1:8" x14ac:dyDescent="0.25">
      <c r="A51" s="22"/>
      <c r="B51" s="23"/>
      <c r="C51" s="24"/>
      <c r="D51" s="24"/>
      <c r="E51" s="24"/>
      <c r="F51" s="24"/>
      <c r="G51" s="24"/>
      <c r="H51" s="24"/>
    </row>
    <row r="52" spans="1:8" x14ac:dyDescent="0.25">
      <c r="A52" s="25"/>
      <c r="B52" s="29" t="s">
        <v>25</v>
      </c>
      <c r="C52" s="21">
        <f t="shared" ref="C52" si="23">SUM(C53:C55)</f>
        <v>4200</v>
      </c>
      <c r="D52" s="21">
        <f t="shared" ref="D52:G52" si="24">SUM(D53:D55)</f>
        <v>4100.04</v>
      </c>
      <c r="E52" s="21">
        <f t="shared" si="24"/>
        <v>0</v>
      </c>
      <c r="F52" s="21">
        <f t="shared" si="24"/>
        <v>4100.04</v>
      </c>
      <c r="G52" s="21">
        <f t="shared" si="24"/>
        <v>4100</v>
      </c>
      <c r="H52" s="21">
        <f t="shared" si="17"/>
        <v>3.999999999996362E-2</v>
      </c>
    </row>
    <row r="53" spans="1:8" x14ac:dyDescent="0.25">
      <c r="A53" s="22" t="s">
        <v>74</v>
      </c>
      <c r="B53" s="23" t="s">
        <v>26</v>
      </c>
      <c r="C53" s="21">
        <v>700</v>
      </c>
      <c r="D53" s="21">
        <v>4100.04</v>
      </c>
      <c r="E53" s="21"/>
      <c r="F53" s="21">
        <f>D53+E53</f>
        <v>4100.04</v>
      </c>
      <c r="G53" s="38">
        <v>4100</v>
      </c>
      <c r="H53" s="21">
        <f t="shared" si="17"/>
        <v>3.999999999996362E-2</v>
      </c>
    </row>
    <row r="54" spans="1:8" x14ac:dyDescent="0.25">
      <c r="A54" s="22" t="s">
        <v>75</v>
      </c>
      <c r="B54" s="23" t="s">
        <v>27</v>
      </c>
      <c r="C54" s="21">
        <v>3500</v>
      </c>
      <c r="D54" s="21"/>
      <c r="E54" s="21"/>
      <c r="F54" s="21">
        <f>D54+E54</f>
        <v>0</v>
      </c>
      <c r="G54" s="38"/>
      <c r="H54" s="21">
        <f t="shared" si="17"/>
        <v>0</v>
      </c>
    </row>
    <row r="55" spans="1:8" x14ac:dyDescent="0.25">
      <c r="A55" s="22" t="s">
        <v>76</v>
      </c>
      <c r="B55" s="23" t="s">
        <v>28</v>
      </c>
      <c r="C55" s="21"/>
      <c r="D55" s="21">
        <v>0</v>
      </c>
      <c r="E55" s="21"/>
      <c r="F55" s="21">
        <f>D55+E55</f>
        <v>0</v>
      </c>
      <c r="G55" s="40"/>
      <c r="H55" s="53">
        <f t="shared" si="17"/>
        <v>0</v>
      </c>
    </row>
    <row r="56" spans="1:8" x14ac:dyDescent="0.25">
      <c r="A56" s="22"/>
      <c r="B56" s="23"/>
      <c r="C56" s="24"/>
      <c r="D56" s="24"/>
      <c r="E56" s="24"/>
      <c r="F56" s="24"/>
      <c r="G56" s="24"/>
      <c r="H56" s="24"/>
    </row>
    <row r="57" spans="1:8" x14ac:dyDescent="0.25">
      <c r="A57" s="25"/>
      <c r="B57" s="29" t="s">
        <v>29</v>
      </c>
      <c r="C57" s="21">
        <f t="shared" ref="C57" si="25">SUM(C58:C59)</f>
        <v>1857365.86</v>
      </c>
      <c r="D57" s="21">
        <f t="shared" ref="D57:G57" si="26">SUM(D58:D59)</f>
        <v>1760138.28</v>
      </c>
      <c r="E57" s="21">
        <f t="shared" si="26"/>
        <v>0</v>
      </c>
      <c r="F57" s="21">
        <f t="shared" si="26"/>
        <v>1760138.28</v>
      </c>
      <c r="G57" s="21">
        <f t="shared" si="26"/>
        <v>1760138</v>
      </c>
      <c r="H57" s="21">
        <f t="shared" si="17"/>
        <v>0.28000000002793968</v>
      </c>
    </row>
    <row r="58" spans="1:8" x14ac:dyDescent="0.25">
      <c r="A58" s="22" t="s">
        <v>77</v>
      </c>
      <c r="B58" s="23" t="s">
        <v>30</v>
      </c>
      <c r="C58" s="21">
        <v>2492950.62</v>
      </c>
      <c r="D58" s="21">
        <v>2483711.04</v>
      </c>
      <c r="E58" s="21"/>
      <c r="F58" s="21">
        <f>D58+E58</f>
        <v>2483711.04</v>
      </c>
      <c r="G58" s="38">
        <v>2483711</v>
      </c>
      <c r="H58" s="21">
        <f t="shared" si="17"/>
        <v>4.0000000037252903E-2</v>
      </c>
    </row>
    <row r="59" spans="1:8" x14ac:dyDescent="0.25">
      <c r="A59" s="22" t="s">
        <v>78</v>
      </c>
      <c r="B59" s="23" t="s">
        <v>31</v>
      </c>
      <c r="C59" s="21">
        <v>-635584.76</v>
      </c>
      <c r="D59" s="21">
        <v>-723572.76</v>
      </c>
      <c r="E59" s="21"/>
      <c r="F59" s="21">
        <f>D59+E59</f>
        <v>-723572.76</v>
      </c>
      <c r="G59" s="38">
        <v>-723573</v>
      </c>
      <c r="H59" s="21">
        <f t="shared" si="17"/>
        <v>0.23999999999068677</v>
      </c>
    </row>
    <row r="60" spans="1:8" x14ac:dyDescent="0.25">
      <c r="A60" s="22"/>
      <c r="B60" s="26" t="s">
        <v>46</v>
      </c>
      <c r="C60" s="24"/>
      <c r="D60" s="24"/>
      <c r="E60" s="36"/>
      <c r="F60" s="36"/>
      <c r="G60" s="36"/>
      <c r="H60" s="36"/>
    </row>
    <row r="61" spans="1:8" ht="13.8" x14ac:dyDescent="0.25">
      <c r="A61" s="34"/>
      <c r="B61" s="27" t="s">
        <v>32</v>
      </c>
      <c r="C61" s="28">
        <f t="shared" ref="C61" si="27">C57+C52+C48+C44+C38</f>
        <v>10971402.890000001</v>
      </c>
      <c r="D61" s="28">
        <f t="shared" ref="D61:G61" si="28">D57+D52+D48+D44+D38</f>
        <v>10194046.32</v>
      </c>
      <c r="E61" s="28">
        <f t="shared" si="28"/>
        <v>0</v>
      </c>
      <c r="F61" s="28">
        <f t="shared" si="28"/>
        <v>10194046.32</v>
      </c>
      <c r="G61" s="28">
        <f t="shared" si="28"/>
        <v>10754046.7425</v>
      </c>
      <c r="H61" s="28">
        <f t="shared" ref="H61" si="29">F61-G61</f>
        <v>-560000.4224999994</v>
      </c>
    </row>
    <row r="62" spans="1:8" x14ac:dyDescent="0.25">
      <c r="A62" s="22"/>
      <c r="B62" s="4" t="s">
        <v>46</v>
      </c>
      <c r="C62" s="24"/>
      <c r="D62" s="24"/>
      <c r="E62" s="24"/>
      <c r="F62" s="24"/>
      <c r="G62" s="24"/>
      <c r="H62" s="24"/>
    </row>
    <row r="63" spans="1:8" ht="13.8" x14ac:dyDescent="0.25">
      <c r="A63" s="34"/>
      <c r="B63" s="27" t="s">
        <v>33</v>
      </c>
      <c r="C63" s="28">
        <f t="shared" ref="C63" si="30">C31+C33-C61</f>
        <v>-6721715.1000000015</v>
      </c>
      <c r="D63" s="28">
        <f t="shared" ref="D63:G63" si="31">D31+D33-D61</f>
        <v>-7675046.2800000003</v>
      </c>
      <c r="E63" s="28">
        <f t="shared" si="31"/>
        <v>0</v>
      </c>
      <c r="F63" s="28">
        <f t="shared" si="31"/>
        <v>-7675046.2800000003</v>
      </c>
      <c r="G63" s="28">
        <f t="shared" si="31"/>
        <v>-7675046.7424999997</v>
      </c>
      <c r="H63" s="28">
        <f t="shared" ref="H63" si="32">H31-H61</f>
        <v>0.46249999944120646</v>
      </c>
    </row>
    <row r="64" spans="1:8" x14ac:dyDescent="0.25">
      <c r="A64" s="22"/>
      <c r="B64" s="26" t="s">
        <v>46</v>
      </c>
      <c r="C64" s="24"/>
      <c r="D64" s="24"/>
      <c r="E64" s="24"/>
      <c r="F64" s="24"/>
      <c r="G64" s="24"/>
      <c r="H64" s="24"/>
    </row>
    <row r="65" spans="1:8" x14ac:dyDescent="0.25">
      <c r="A65" s="25"/>
      <c r="B65" s="29" t="s">
        <v>34</v>
      </c>
      <c r="C65" s="21">
        <f t="shared" ref="C65" si="33">SUM(C66:C68)</f>
        <v>0</v>
      </c>
      <c r="D65" s="21">
        <f t="shared" ref="D65:G65" si="34">SUM(D66:D68)</f>
        <v>0</v>
      </c>
      <c r="E65" s="21">
        <f t="shared" si="34"/>
        <v>0</v>
      </c>
      <c r="F65" s="21">
        <f t="shared" si="34"/>
        <v>0</v>
      </c>
      <c r="G65" s="21">
        <f t="shared" si="34"/>
        <v>0</v>
      </c>
      <c r="H65" s="21">
        <f>IF(G65=0,0,F65-G65)</f>
        <v>0</v>
      </c>
    </row>
    <row r="66" spans="1:8" x14ac:dyDescent="0.25">
      <c r="A66" s="22" t="s">
        <v>79</v>
      </c>
      <c r="B66" s="23" t="s">
        <v>35</v>
      </c>
      <c r="C66" s="21"/>
      <c r="D66" s="21">
        <v>0</v>
      </c>
      <c r="E66" s="21"/>
      <c r="F66" s="21">
        <f>D66+E66</f>
        <v>0</v>
      </c>
      <c r="G66" s="38"/>
      <c r="H66" s="21" t="str">
        <f>IF(G66="","",F66-G66)</f>
        <v/>
      </c>
    </row>
    <row r="67" spans="1:8" x14ac:dyDescent="0.25">
      <c r="A67" s="22" t="s">
        <v>80</v>
      </c>
      <c r="B67" s="23" t="s">
        <v>36</v>
      </c>
      <c r="C67" s="21"/>
      <c r="D67" s="21">
        <v>0</v>
      </c>
      <c r="E67" s="21"/>
      <c r="F67" s="21">
        <f>D67+E67</f>
        <v>0</v>
      </c>
      <c r="G67" s="38"/>
      <c r="H67" s="21" t="str">
        <f>IF(G67="","",F67-G67)</f>
        <v/>
      </c>
    </row>
    <row r="68" spans="1:8" x14ac:dyDescent="0.25">
      <c r="A68" s="22" t="s">
        <v>81</v>
      </c>
      <c r="B68" s="23" t="s">
        <v>37</v>
      </c>
      <c r="C68" s="21"/>
      <c r="D68" s="21">
        <v>0</v>
      </c>
      <c r="E68" s="21"/>
      <c r="F68" s="21">
        <f>D68+E68</f>
        <v>0</v>
      </c>
      <c r="G68" s="38"/>
      <c r="H68" s="21" t="str">
        <f>IF(G68="","",F68-G68)</f>
        <v/>
      </c>
    </row>
    <row r="69" spans="1:8" x14ac:dyDescent="0.25">
      <c r="A69" s="22"/>
      <c r="B69" s="1" t="s">
        <v>46</v>
      </c>
      <c r="C69" s="24"/>
      <c r="D69" s="24"/>
      <c r="E69" s="36"/>
      <c r="F69" s="36"/>
      <c r="G69" s="36"/>
      <c r="H69" s="36"/>
    </row>
    <row r="70" spans="1:8" x14ac:dyDescent="0.25">
      <c r="A70" s="25"/>
      <c r="B70" s="29" t="s">
        <v>38</v>
      </c>
      <c r="C70" s="21">
        <f>SUM(C71:C72)</f>
        <v>0</v>
      </c>
      <c r="D70" s="21">
        <f>D71-D72</f>
        <v>0</v>
      </c>
      <c r="E70" s="21">
        <f>E71-E72</f>
        <v>0</v>
      </c>
      <c r="F70" s="21">
        <f>F71-F72</f>
        <v>0</v>
      </c>
      <c r="G70" s="21">
        <f>G71-G72</f>
        <v>0</v>
      </c>
      <c r="H70" s="21">
        <f>IF(G70=0,0,G70-F70)</f>
        <v>0</v>
      </c>
    </row>
    <row r="71" spans="1:8" x14ac:dyDescent="0.25">
      <c r="A71" s="22" t="s">
        <v>82</v>
      </c>
      <c r="B71" s="23" t="s">
        <v>39</v>
      </c>
      <c r="C71" s="21"/>
      <c r="D71" s="21">
        <v>0</v>
      </c>
      <c r="E71" s="21"/>
      <c r="F71" s="21">
        <f>D71+E71</f>
        <v>0</v>
      </c>
      <c r="G71" s="38"/>
      <c r="H71" s="21" t="str">
        <f>IF(G71="","",G71-F71)</f>
        <v/>
      </c>
    </row>
    <row r="72" spans="1:8" x14ac:dyDescent="0.25">
      <c r="A72" s="22" t="s">
        <v>83</v>
      </c>
      <c r="B72" s="23" t="s">
        <v>40</v>
      </c>
      <c r="C72" s="21"/>
      <c r="D72" s="21">
        <v>0</v>
      </c>
      <c r="E72" s="21"/>
      <c r="F72" s="21">
        <f>D72+E72</f>
        <v>0</v>
      </c>
      <c r="G72" s="38"/>
      <c r="H72" s="21" t="str">
        <f>IF(G72="","",F72-G72)</f>
        <v/>
      </c>
    </row>
    <row r="73" spans="1:8" x14ac:dyDescent="0.25">
      <c r="A73" s="22"/>
      <c r="B73" s="26" t="s">
        <v>46</v>
      </c>
      <c r="C73" s="24"/>
      <c r="D73" s="24"/>
      <c r="E73" s="36"/>
      <c r="F73" s="36"/>
      <c r="G73" s="36"/>
      <c r="H73" s="36"/>
    </row>
    <row r="74" spans="1:8" x14ac:dyDescent="0.25">
      <c r="A74" s="25"/>
      <c r="B74" s="29" t="s">
        <v>41</v>
      </c>
      <c r="C74" s="21">
        <f t="shared" ref="C74" si="35">SUM(C75:C77)</f>
        <v>0</v>
      </c>
      <c r="D74" s="21">
        <f t="shared" ref="D74:G74" si="36">SUM(D75:D77)</f>
        <v>0</v>
      </c>
      <c r="E74" s="21">
        <f t="shared" si="36"/>
        <v>0</v>
      </c>
      <c r="F74" s="21">
        <f t="shared" si="36"/>
        <v>0</v>
      </c>
      <c r="G74" s="21">
        <f t="shared" si="36"/>
        <v>0</v>
      </c>
      <c r="H74" s="21">
        <f>IF(G74=0,0,F74-G74)</f>
        <v>0</v>
      </c>
    </row>
    <row r="75" spans="1:8" x14ac:dyDescent="0.25">
      <c r="A75" s="22" t="s">
        <v>84</v>
      </c>
      <c r="B75" s="23" t="s">
        <v>42</v>
      </c>
      <c r="C75" s="21"/>
      <c r="D75" s="21">
        <v>0</v>
      </c>
      <c r="E75" s="21"/>
      <c r="F75" s="21">
        <f>D75+E75</f>
        <v>0</v>
      </c>
      <c r="G75" s="38"/>
      <c r="H75" s="21" t="str">
        <f>IF(G75="","",F75-G75)</f>
        <v/>
      </c>
    </row>
    <row r="76" spans="1:8" x14ac:dyDescent="0.25">
      <c r="A76" s="22" t="s">
        <v>85</v>
      </c>
      <c r="B76" s="23" t="s">
        <v>43</v>
      </c>
      <c r="C76" s="21"/>
      <c r="D76" s="21">
        <v>0</v>
      </c>
      <c r="E76" s="21"/>
      <c r="F76" s="21">
        <f>D76+E76</f>
        <v>0</v>
      </c>
      <c r="G76" s="38"/>
      <c r="H76" s="21" t="str">
        <f>IF(G76="","",F76-G76)</f>
        <v/>
      </c>
    </row>
    <row r="77" spans="1:8" x14ac:dyDescent="0.25">
      <c r="A77" s="22" t="s">
        <v>86</v>
      </c>
      <c r="B77" s="23" t="s">
        <v>44</v>
      </c>
      <c r="C77" s="21"/>
      <c r="D77" s="21">
        <v>0</v>
      </c>
      <c r="E77" s="21"/>
      <c r="F77" s="21">
        <f>D77+E77</f>
        <v>0</v>
      </c>
      <c r="G77" s="38"/>
      <c r="H77" s="21" t="str">
        <f>IF(G77="","",F77-G77)</f>
        <v/>
      </c>
    </row>
    <row r="78" spans="1:8" x14ac:dyDescent="0.25">
      <c r="A78" s="30"/>
      <c r="B78" s="4" t="s">
        <v>46</v>
      </c>
      <c r="C78" s="24"/>
      <c r="D78" s="24"/>
      <c r="E78" s="36"/>
      <c r="F78" s="36"/>
      <c r="G78" s="36"/>
      <c r="H78" s="36"/>
    </row>
    <row r="79" spans="1:8" ht="14.4" x14ac:dyDescent="0.3">
      <c r="A79" s="35"/>
      <c r="B79" s="27" t="s">
        <v>45</v>
      </c>
      <c r="C79" s="28">
        <f>C63-C65-C70-C74</f>
        <v>-6721715.1000000015</v>
      </c>
      <c r="D79" s="28">
        <f>D63-D65+D70-D74</f>
        <v>-7675046.2800000003</v>
      </c>
      <c r="E79" s="28">
        <f>E63-E65+E70-E74</f>
        <v>0</v>
      </c>
      <c r="F79" s="28">
        <f>F63-F65+F70-F74</f>
        <v>-7675046.2800000003</v>
      </c>
      <c r="G79" s="28">
        <f>G63-G65+G70-G74</f>
        <v>-7675046.7424999997</v>
      </c>
      <c r="H79" s="28">
        <f>H63-H65+H70-H74</f>
        <v>0.46249999944120646</v>
      </c>
    </row>
    <row r="82" spans="1:2" ht="13.8" x14ac:dyDescent="0.25">
      <c r="A82" s="41" t="s">
        <v>96</v>
      </c>
    </row>
    <row r="83" spans="1:2" x14ac:dyDescent="0.25">
      <c r="B83" s="42"/>
    </row>
    <row r="84" spans="1:2" x14ac:dyDescent="0.25">
      <c r="B84" s="43"/>
    </row>
    <row r="85" spans="1:2" x14ac:dyDescent="0.25">
      <c r="B85" s="43"/>
    </row>
    <row r="86" spans="1:2" x14ac:dyDescent="0.25">
      <c r="B86" s="43"/>
    </row>
    <row r="87" spans="1:2" x14ac:dyDescent="0.25">
      <c r="B87" s="43"/>
    </row>
    <row r="88" spans="1:2" x14ac:dyDescent="0.25">
      <c r="B88" s="43"/>
    </row>
    <row r="89" spans="1:2" x14ac:dyDescent="0.25">
      <c r="B89" s="43"/>
    </row>
    <row r="90" spans="1:2" x14ac:dyDescent="0.25">
      <c r="B90" s="43"/>
    </row>
    <row r="91" spans="1:2" x14ac:dyDescent="0.25">
      <c r="B91" s="43"/>
    </row>
    <row r="92" spans="1:2" x14ac:dyDescent="0.25">
      <c r="B92" s="43"/>
    </row>
    <row r="93" spans="1:2" x14ac:dyDescent="0.25">
      <c r="B93" s="43"/>
    </row>
    <row r="94" spans="1:2" x14ac:dyDescent="0.25">
      <c r="B94" s="43"/>
    </row>
    <row r="95" spans="1:2" x14ac:dyDescent="0.25">
      <c r="B95" s="43"/>
    </row>
  </sheetData>
  <phoneticPr fontId="7" type="noConversion"/>
  <conditionalFormatting sqref="A79">
    <cfRule type="expression" dxfId="0" priority="1" stopIfTrue="1">
      <formula>#REF!="Y"</formula>
    </cfRule>
  </conditionalFormatting>
  <pageMargins left="0.78740157480314965" right="0.78740157480314965" top="0.78740157480314965" bottom="0.78740157480314965" header="0.51181102362204722" footer="0.51181102362204722"/>
  <pageSetup paperSize="9" scale="53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</vt:i4>
      </vt:variant>
    </vt:vector>
  </HeadingPairs>
  <TitlesOfParts>
    <vt:vector size="11" baseType="lpstr">
      <vt:lpstr>VAPELK</vt:lpstr>
      <vt:lpstr>VAL YHT</vt:lpstr>
      <vt:lpstr>VAKAOP</vt:lpstr>
      <vt:lpstr>VAVARKPA</vt:lpstr>
      <vt:lpstr>VAPERUSO</vt:lpstr>
      <vt:lpstr>VARUKAOP </vt:lpstr>
      <vt:lpstr>LALUKIOT</vt:lpstr>
      <vt:lpstr>LAMMATIT </vt:lpstr>
      <vt:lpstr>LAIKUIS</vt:lpstr>
      <vt:lpstr>INVESTOINTIOSA </vt:lpstr>
      <vt:lpstr>'INVESTOINTIOSA '!Tulostusalue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Mikkola</dc:creator>
  <cp:lastModifiedBy>Skyttä Pirjo</cp:lastModifiedBy>
  <cp:lastPrinted>2017-04-10T10:17:14Z</cp:lastPrinted>
  <dcterms:created xsi:type="dcterms:W3CDTF">2010-05-19T10:31:59Z</dcterms:created>
  <dcterms:modified xsi:type="dcterms:W3CDTF">2017-04-20T06:30:37Z</dcterms:modified>
</cp:coreProperties>
</file>