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\\adturku.fi\jaot\Opetuspk Hallinto\Johto\Pää-siht\KASOPELK 2016\Kasopelk 7.12.2016\"/>
    </mc:Choice>
  </mc:AlternateContent>
  <bookViews>
    <workbookView xWindow="-7176" yWindow="4188" windowWidth="20736" windowHeight="5436" tabRatio="756"/>
  </bookViews>
  <sheets>
    <sheet name="VAPELK" sheetId="62" r:id="rId1"/>
    <sheet name="VAL YHT" sheetId="61" r:id="rId2"/>
    <sheet name="VAKAOP" sheetId="60" r:id="rId3"/>
    <sheet name="VAVARKPA" sheetId="59" r:id="rId4"/>
    <sheet name="VAPERUSO" sheetId="65" r:id="rId5"/>
    <sheet name="VARUKAOP " sheetId="66" r:id="rId6"/>
    <sheet name="LALUKIOT" sheetId="67" r:id="rId7"/>
    <sheet name="LAMMATIT " sheetId="68" r:id="rId8"/>
    <sheet name="LAIKUIS" sheetId="58" r:id="rId9"/>
  </sheets>
  <definedNames>
    <definedName name="EV__EVCOM_OPTIONS__" hidden="1">8</definedName>
    <definedName name="EV__EXPOPTIONS__" hidden="1">1</definedName>
    <definedName name="EV__LASTREFTIME__" hidden="1">"(GMT+02:00)15.4.2014 9:34:19"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134217780</definedName>
    <definedName name="EV__WBVERSION__" hidden="1">0</definedName>
    <definedName name="MEWarning" hidden="1">1</definedName>
  </definedNames>
  <calcPr calcId="152511"/>
</workbook>
</file>

<file path=xl/calcChain.xml><?xml version="1.0" encoding="utf-8"?>
<calcChain xmlns="http://schemas.openxmlformats.org/spreadsheetml/2006/main">
  <c r="I8" i="61" l="1"/>
  <c r="J8" i="61"/>
  <c r="K9" i="61"/>
  <c r="K10" i="61"/>
  <c r="K11" i="61"/>
  <c r="K12" i="61"/>
  <c r="I14" i="61"/>
  <c r="J14" i="61"/>
  <c r="K15" i="61"/>
  <c r="K16" i="61"/>
  <c r="K17" i="61"/>
  <c r="K18" i="61"/>
  <c r="K19" i="61"/>
  <c r="K20" i="61"/>
  <c r="I22" i="61"/>
  <c r="J22" i="61"/>
  <c r="K23" i="61"/>
  <c r="K22" i="61" s="1"/>
  <c r="I25" i="61"/>
  <c r="J25" i="61"/>
  <c r="K26" i="61"/>
  <c r="K25" i="61" s="1"/>
  <c r="I28" i="61"/>
  <c r="J28" i="61"/>
  <c r="K29" i="61"/>
  <c r="K28" i="61" s="1"/>
  <c r="J31" i="61"/>
  <c r="I33" i="61"/>
  <c r="I38" i="61"/>
  <c r="J38" i="61"/>
  <c r="K39" i="61"/>
  <c r="K38" i="61" s="1"/>
  <c r="K40" i="61"/>
  <c r="K41" i="61"/>
  <c r="K42" i="61"/>
  <c r="J44" i="61"/>
  <c r="K45" i="61"/>
  <c r="I46" i="61"/>
  <c r="K46" i="61" s="1"/>
  <c r="I48" i="61"/>
  <c r="J48" i="61"/>
  <c r="K49" i="61"/>
  <c r="K48" i="61" s="1"/>
  <c r="K50" i="61"/>
  <c r="I52" i="61"/>
  <c r="J52" i="61"/>
  <c r="K53" i="61"/>
  <c r="K54" i="61"/>
  <c r="I57" i="61"/>
  <c r="J57" i="61"/>
  <c r="I58" i="61"/>
  <c r="K58" i="61"/>
  <c r="K59" i="61"/>
  <c r="K57" i="61" l="1"/>
  <c r="I31" i="61"/>
  <c r="K8" i="61"/>
  <c r="K52" i="61"/>
  <c r="K61" i="61" s="1"/>
  <c r="J61" i="61"/>
  <c r="J63" i="61" s="1"/>
  <c r="K14" i="61"/>
  <c r="K31" i="61"/>
  <c r="K44" i="61"/>
  <c r="I44" i="61"/>
  <c r="I61" i="61" s="1"/>
  <c r="I63" i="61" s="1"/>
  <c r="J52" i="59"/>
  <c r="J48" i="59"/>
  <c r="J44" i="59"/>
  <c r="J38" i="59"/>
  <c r="K63" i="61" l="1"/>
  <c r="J57" i="60"/>
  <c r="K34" i="62" l="1"/>
  <c r="K33" i="62" s="1"/>
  <c r="K19" i="67" l="1"/>
  <c r="K20" i="67"/>
  <c r="K16" i="67"/>
  <c r="K15" i="67"/>
  <c r="J33" i="66"/>
  <c r="K33" i="66"/>
  <c r="K16" i="66"/>
  <c r="K19" i="66"/>
  <c r="K20" i="66"/>
  <c r="K15" i="66"/>
  <c r="J33" i="65"/>
  <c r="K33" i="65"/>
  <c r="K19" i="65"/>
  <c r="K20" i="65"/>
  <c r="K16" i="65"/>
  <c r="K15" i="65"/>
  <c r="K45" i="60"/>
  <c r="K54" i="60"/>
  <c r="K55" i="60"/>
  <c r="K16" i="60"/>
  <c r="K17" i="60"/>
  <c r="K18" i="60"/>
  <c r="K19" i="60"/>
  <c r="K20" i="60"/>
  <c r="K15" i="60"/>
  <c r="K10" i="60"/>
  <c r="K11" i="60"/>
  <c r="K12" i="60"/>
  <c r="K59" i="58"/>
  <c r="K58" i="58"/>
  <c r="J57" i="58"/>
  <c r="K53" i="58"/>
  <c r="K52" i="58" s="1"/>
  <c r="J52" i="58"/>
  <c r="K50" i="58"/>
  <c r="K49" i="58"/>
  <c r="J48" i="58"/>
  <c r="K46" i="58"/>
  <c r="K45" i="58"/>
  <c r="J44" i="58"/>
  <c r="K42" i="58"/>
  <c r="K41" i="58"/>
  <c r="K40" i="58"/>
  <c r="K39" i="58"/>
  <c r="J38" i="58"/>
  <c r="K33" i="58"/>
  <c r="J33" i="58"/>
  <c r="K29" i="58"/>
  <c r="K28" i="58" s="1"/>
  <c r="J28" i="58"/>
  <c r="K26" i="58"/>
  <c r="K25" i="58" s="1"/>
  <c r="J25" i="58"/>
  <c r="K23" i="58"/>
  <c r="K22" i="58" s="1"/>
  <c r="J22" i="58"/>
  <c r="K20" i="58"/>
  <c r="K19" i="58"/>
  <c r="K18" i="58"/>
  <c r="K17" i="58"/>
  <c r="K16" i="58"/>
  <c r="K15" i="58"/>
  <c r="J14" i="58"/>
  <c r="K12" i="58"/>
  <c r="K11" i="58"/>
  <c r="K10" i="58"/>
  <c r="K9" i="58"/>
  <c r="J8" i="58"/>
  <c r="K53" i="68"/>
  <c r="K16" i="68"/>
  <c r="K17" i="68"/>
  <c r="K18" i="68"/>
  <c r="K19" i="68"/>
  <c r="K20" i="68"/>
  <c r="K15" i="68"/>
  <c r="K59" i="68"/>
  <c r="K58" i="68"/>
  <c r="J57" i="68"/>
  <c r="K52" i="68"/>
  <c r="J52" i="68"/>
  <c r="K50" i="68"/>
  <c r="K49" i="68"/>
  <c r="J48" i="68"/>
  <c r="K46" i="68"/>
  <c r="K45" i="68"/>
  <c r="J44" i="68"/>
  <c r="K42" i="68"/>
  <c r="K41" i="68"/>
  <c r="K40" i="68"/>
  <c r="K39" i="68"/>
  <c r="J38" i="68"/>
  <c r="K33" i="68"/>
  <c r="J33" i="68"/>
  <c r="K29" i="68"/>
  <c r="K28" i="68" s="1"/>
  <c r="J28" i="68"/>
  <c r="K26" i="68"/>
  <c r="K25" i="68" s="1"/>
  <c r="J25" i="68"/>
  <c r="K23" i="68"/>
  <c r="K22" i="68" s="1"/>
  <c r="J22" i="68"/>
  <c r="J14" i="68"/>
  <c r="K12" i="68"/>
  <c r="K11" i="68"/>
  <c r="K10" i="68"/>
  <c r="K9" i="68"/>
  <c r="J8" i="68"/>
  <c r="J33" i="67"/>
  <c r="K33" i="67"/>
  <c r="K29" i="67"/>
  <c r="K59" i="67"/>
  <c r="K58" i="67"/>
  <c r="J57" i="67"/>
  <c r="K52" i="67"/>
  <c r="J52" i="67"/>
  <c r="K50" i="67"/>
  <c r="K49" i="67"/>
  <c r="J48" i="67"/>
  <c r="K46" i="67"/>
  <c r="K45" i="67"/>
  <c r="J44" i="67"/>
  <c r="K42" i="67"/>
  <c r="K41" i="67"/>
  <c r="K40" i="67"/>
  <c r="K39" i="67"/>
  <c r="J38" i="67"/>
  <c r="K28" i="67"/>
  <c r="J28" i="67"/>
  <c r="K26" i="67"/>
  <c r="K25" i="67" s="1"/>
  <c r="J25" i="67"/>
  <c r="K23" i="67"/>
  <c r="K22" i="67" s="1"/>
  <c r="J22" i="67"/>
  <c r="K18" i="67"/>
  <c r="K17" i="67"/>
  <c r="J14" i="67"/>
  <c r="K12" i="67"/>
  <c r="K11" i="67"/>
  <c r="K10" i="67"/>
  <c r="K9" i="67"/>
  <c r="J8" i="67"/>
  <c r="K59" i="66"/>
  <c r="K58" i="66"/>
  <c r="J57" i="66"/>
  <c r="K52" i="66"/>
  <c r="J52" i="66"/>
  <c r="K50" i="66"/>
  <c r="K49" i="66"/>
  <c r="K48" i="66" s="1"/>
  <c r="J48" i="66"/>
  <c r="K46" i="66"/>
  <c r="K45" i="66"/>
  <c r="J44" i="66"/>
  <c r="K42" i="66"/>
  <c r="K41" i="66"/>
  <c r="K40" i="66"/>
  <c r="K39" i="66"/>
  <c r="J38" i="66"/>
  <c r="K28" i="66"/>
  <c r="J28" i="66"/>
  <c r="K26" i="66"/>
  <c r="K25" i="66" s="1"/>
  <c r="J25" i="66"/>
  <c r="K23" i="66"/>
  <c r="K22" i="66" s="1"/>
  <c r="J22" i="66"/>
  <c r="K18" i="66"/>
  <c r="K17" i="66"/>
  <c r="J14" i="66"/>
  <c r="K12" i="66"/>
  <c r="K11" i="66"/>
  <c r="K10" i="66"/>
  <c r="K9" i="66"/>
  <c r="J8" i="66"/>
  <c r="J48" i="65"/>
  <c r="K48" i="67" l="1"/>
  <c r="K44" i="67"/>
  <c r="K44" i="66"/>
  <c r="K44" i="58"/>
  <c r="K48" i="68"/>
  <c r="K48" i="58"/>
  <c r="K44" i="68"/>
  <c r="K57" i="68"/>
  <c r="K57" i="58"/>
  <c r="K38" i="58"/>
  <c r="J61" i="58"/>
  <c r="J31" i="58"/>
  <c r="K14" i="67"/>
  <c r="K14" i="66"/>
  <c r="K14" i="58"/>
  <c r="K8" i="58"/>
  <c r="K38" i="68"/>
  <c r="J61" i="68"/>
  <c r="K14" i="68"/>
  <c r="J31" i="68"/>
  <c r="K8" i="68"/>
  <c r="K57" i="67"/>
  <c r="K38" i="67"/>
  <c r="J61" i="67"/>
  <c r="J31" i="67"/>
  <c r="K8" i="67"/>
  <c r="K57" i="66"/>
  <c r="K38" i="66"/>
  <c r="J61" i="66"/>
  <c r="K8" i="66"/>
  <c r="J31" i="66"/>
  <c r="J57" i="65"/>
  <c r="K59" i="65"/>
  <c r="K58" i="65"/>
  <c r="J52" i="65"/>
  <c r="K52" i="65"/>
  <c r="K50" i="65"/>
  <c r="K49" i="65"/>
  <c r="J44" i="65"/>
  <c r="K46" i="65"/>
  <c r="K45" i="65"/>
  <c r="K40" i="65"/>
  <c r="K39" i="65"/>
  <c r="K42" i="65"/>
  <c r="K41" i="65"/>
  <c r="J38" i="65"/>
  <c r="J28" i="65"/>
  <c r="K28" i="65"/>
  <c r="K26" i="65"/>
  <c r="K25" i="65" s="1"/>
  <c r="J25" i="65"/>
  <c r="K23" i="65"/>
  <c r="K22" i="65" s="1"/>
  <c r="J22" i="65"/>
  <c r="J14" i="65"/>
  <c r="J8" i="65"/>
  <c r="K18" i="65"/>
  <c r="K17" i="65"/>
  <c r="K10" i="65"/>
  <c r="K11" i="65"/>
  <c r="K12" i="65"/>
  <c r="K9" i="65"/>
  <c r="K31" i="68" l="1"/>
  <c r="K8" i="65"/>
  <c r="K14" i="65"/>
  <c r="K31" i="65" s="1"/>
  <c r="K48" i="65"/>
  <c r="K61" i="66"/>
  <c r="K31" i="58"/>
  <c r="K44" i="65"/>
  <c r="K61" i="58"/>
  <c r="K61" i="68"/>
  <c r="K63" i="68" s="1"/>
  <c r="J31" i="65"/>
  <c r="J61" i="65"/>
  <c r="J63" i="65" s="1"/>
  <c r="K57" i="65"/>
  <c r="K61" i="67"/>
  <c r="J63" i="58"/>
  <c r="K31" i="67"/>
  <c r="K31" i="66"/>
  <c r="J63" i="68"/>
  <c r="J63" i="67"/>
  <c r="J63" i="66"/>
  <c r="K38" i="65"/>
  <c r="K63" i="58" l="1"/>
  <c r="K61" i="65"/>
  <c r="K63" i="65" s="1"/>
  <c r="K63" i="67"/>
  <c r="K63" i="66"/>
  <c r="J28" i="59"/>
  <c r="J25" i="59"/>
  <c r="G8" i="59"/>
  <c r="I8" i="59"/>
  <c r="J22" i="59"/>
  <c r="J14" i="59"/>
  <c r="J57" i="59"/>
  <c r="J61" i="59" s="1"/>
  <c r="K59" i="59"/>
  <c r="K58" i="59"/>
  <c r="K54" i="59"/>
  <c r="K55" i="59"/>
  <c r="K53" i="59"/>
  <c r="K52" i="59" s="1"/>
  <c r="K50" i="59"/>
  <c r="K49" i="59"/>
  <c r="K46" i="59"/>
  <c r="K45" i="59"/>
  <c r="K41" i="59"/>
  <c r="K42" i="59"/>
  <c r="K40" i="59"/>
  <c r="K39" i="59"/>
  <c r="K29" i="59"/>
  <c r="K28" i="59" s="1"/>
  <c r="K26" i="59"/>
  <c r="K23" i="59"/>
  <c r="K22" i="59" s="1"/>
  <c r="K18" i="59"/>
  <c r="K18" i="62" s="1"/>
  <c r="K19" i="59"/>
  <c r="K19" i="62" s="1"/>
  <c r="K20" i="59"/>
  <c r="K20" i="62" s="1"/>
  <c r="K17" i="59"/>
  <c r="K17" i="62" s="1"/>
  <c r="K16" i="59"/>
  <c r="K16" i="62" s="1"/>
  <c r="K15" i="59"/>
  <c r="K15" i="62" s="1"/>
  <c r="K10" i="59"/>
  <c r="K10" i="62" s="1"/>
  <c r="K11" i="59"/>
  <c r="K12" i="59"/>
  <c r="K9" i="59"/>
  <c r="K25" i="59"/>
  <c r="K54" i="62"/>
  <c r="K45" i="62"/>
  <c r="K59" i="60"/>
  <c r="K58" i="60"/>
  <c r="K53" i="60"/>
  <c r="K52" i="60" s="1"/>
  <c r="K49" i="60"/>
  <c r="K48" i="60" s="1"/>
  <c r="K46" i="60"/>
  <c r="K44" i="60"/>
  <c r="K42" i="60"/>
  <c r="K41" i="60"/>
  <c r="K40" i="60"/>
  <c r="K39" i="60"/>
  <c r="K29" i="60"/>
  <c r="K28" i="60" s="1"/>
  <c r="K26" i="60"/>
  <c r="K25" i="60" s="1"/>
  <c r="K23" i="60"/>
  <c r="K22" i="60" s="1"/>
  <c r="K14" i="60"/>
  <c r="K9" i="60"/>
  <c r="K8" i="60" s="1"/>
  <c r="J52" i="60"/>
  <c r="J48" i="60"/>
  <c r="J44" i="60"/>
  <c r="J38" i="60"/>
  <c r="J28" i="60"/>
  <c r="J25" i="60"/>
  <c r="J22" i="60"/>
  <c r="J14" i="60"/>
  <c r="J8" i="60"/>
  <c r="J58" i="62"/>
  <c r="J59" i="62"/>
  <c r="J53" i="62"/>
  <c r="J54" i="62"/>
  <c r="J49" i="62"/>
  <c r="J50" i="62"/>
  <c r="J45" i="62"/>
  <c r="J46" i="62"/>
  <c r="J39" i="62"/>
  <c r="J40" i="62"/>
  <c r="J41" i="62"/>
  <c r="J42" i="62"/>
  <c r="J34" i="62"/>
  <c r="J33" i="62" s="1"/>
  <c r="J29" i="62"/>
  <c r="J28" i="62" s="1"/>
  <c r="J26" i="62"/>
  <c r="J25" i="62" s="1"/>
  <c r="J23" i="62"/>
  <c r="J22" i="62" s="1"/>
  <c r="J15" i="62"/>
  <c r="J16" i="62"/>
  <c r="J17" i="62"/>
  <c r="J18" i="62"/>
  <c r="J19" i="62"/>
  <c r="J20" i="62"/>
  <c r="J9" i="62"/>
  <c r="J10" i="62"/>
  <c r="J11" i="62"/>
  <c r="J12" i="62"/>
  <c r="K26" i="62" l="1"/>
  <c r="K25" i="62" s="1"/>
  <c r="K53" i="62"/>
  <c r="K52" i="62" s="1"/>
  <c r="K57" i="59"/>
  <c r="J61" i="60"/>
  <c r="K41" i="62"/>
  <c r="K40" i="62"/>
  <c r="K12" i="62"/>
  <c r="K50" i="62"/>
  <c r="K14" i="59"/>
  <c r="K11" i="62"/>
  <c r="K14" i="62"/>
  <c r="K44" i="59"/>
  <c r="K9" i="62"/>
  <c r="K29" i="62"/>
  <c r="K28" i="62" s="1"/>
  <c r="K39" i="62"/>
  <c r="K42" i="62"/>
  <c r="J31" i="60"/>
  <c r="K38" i="60"/>
  <c r="K61" i="60" s="1"/>
  <c r="K23" i="62"/>
  <c r="K22" i="62" s="1"/>
  <c r="K59" i="62"/>
  <c r="K49" i="62"/>
  <c r="K31" i="60"/>
  <c r="K38" i="59"/>
  <c r="K8" i="59"/>
  <c r="K48" i="59"/>
  <c r="J48" i="62"/>
  <c r="J8" i="62"/>
  <c r="J52" i="62"/>
  <c r="J57" i="62"/>
  <c r="J44" i="62"/>
  <c r="J38" i="62"/>
  <c r="J14" i="62"/>
  <c r="J63" i="60" l="1"/>
  <c r="K48" i="62"/>
  <c r="K8" i="62"/>
  <c r="K31" i="62" s="1"/>
  <c r="K38" i="62"/>
  <c r="K63" i="60"/>
  <c r="K61" i="59"/>
  <c r="K31" i="59"/>
  <c r="J31" i="62"/>
  <c r="J61" i="62"/>
  <c r="K63" i="59" l="1"/>
  <c r="J63" i="62"/>
  <c r="I59" i="62" l="1"/>
  <c r="I58" i="62"/>
  <c r="I55" i="62"/>
  <c r="I54" i="62"/>
  <c r="I53" i="62"/>
  <c r="I50" i="62"/>
  <c r="I49" i="62"/>
  <c r="I46" i="62"/>
  <c r="I45" i="62"/>
  <c r="I40" i="62"/>
  <c r="I41" i="62"/>
  <c r="I42" i="62"/>
  <c r="I39" i="62"/>
  <c r="I34" i="62"/>
  <c r="I33" i="62" s="1"/>
  <c r="I29" i="62"/>
  <c r="I26" i="62"/>
  <c r="I23" i="62"/>
  <c r="I16" i="62"/>
  <c r="I17" i="62"/>
  <c r="I18" i="62"/>
  <c r="I19" i="62"/>
  <c r="I20" i="62"/>
  <c r="I15" i="62"/>
  <c r="I10" i="62"/>
  <c r="I11" i="62"/>
  <c r="I12" i="62"/>
  <c r="I9" i="62"/>
  <c r="I57" i="58"/>
  <c r="I52" i="58"/>
  <c r="I48" i="58"/>
  <c r="I44" i="58"/>
  <c r="I38" i="58"/>
  <c r="I33" i="58"/>
  <c r="I28" i="58"/>
  <c r="I25" i="58"/>
  <c r="I22" i="58"/>
  <c r="I14" i="58"/>
  <c r="I8" i="58"/>
  <c r="I57" i="68"/>
  <c r="I52" i="68"/>
  <c r="I48" i="68"/>
  <c r="I44" i="68"/>
  <c r="I38" i="68"/>
  <c r="I33" i="68"/>
  <c r="I28" i="68"/>
  <c r="I25" i="68"/>
  <c r="I22" i="68"/>
  <c r="I14" i="68"/>
  <c r="I8" i="68"/>
  <c r="I57" i="67"/>
  <c r="I52" i="67"/>
  <c r="I48" i="67"/>
  <c r="I44" i="67"/>
  <c r="I38" i="67"/>
  <c r="I33" i="67"/>
  <c r="I28" i="67"/>
  <c r="I25" i="67"/>
  <c r="I22" i="67"/>
  <c r="I14" i="67"/>
  <c r="I8" i="67"/>
  <c r="I57" i="66"/>
  <c r="I52" i="66"/>
  <c r="I48" i="66"/>
  <c r="I44" i="66"/>
  <c r="I38" i="66"/>
  <c r="I33" i="66"/>
  <c r="I28" i="66"/>
  <c r="I25" i="66"/>
  <c r="I22" i="66"/>
  <c r="I14" i="66"/>
  <c r="I8" i="66"/>
  <c r="I57" i="65"/>
  <c r="I52" i="65"/>
  <c r="I48" i="65"/>
  <c r="I44" i="65"/>
  <c r="I38" i="65"/>
  <c r="I33" i="65"/>
  <c r="I28" i="65"/>
  <c r="I25" i="65"/>
  <c r="I22" i="65"/>
  <c r="I14" i="65"/>
  <c r="I8" i="65"/>
  <c r="I57" i="59"/>
  <c r="I52" i="59"/>
  <c r="I48" i="59"/>
  <c r="I44" i="59"/>
  <c r="I38" i="59"/>
  <c r="I33" i="59"/>
  <c r="I28" i="59"/>
  <c r="I25" i="59"/>
  <c r="I22" i="59"/>
  <c r="I14" i="59"/>
  <c r="J8" i="59"/>
  <c r="J31" i="59" s="1"/>
  <c r="J63" i="59" s="1"/>
  <c r="I57" i="60"/>
  <c r="I52" i="60"/>
  <c r="I48" i="60"/>
  <c r="I44" i="60"/>
  <c r="I38" i="60"/>
  <c r="I33" i="60"/>
  <c r="I28" i="60"/>
  <c r="I25" i="60"/>
  <c r="I22" i="60"/>
  <c r="I14" i="60"/>
  <c r="I8" i="60"/>
  <c r="I31" i="59" l="1"/>
  <c r="I31" i="58"/>
  <c r="K58" i="62"/>
  <c r="K57" i="62" s="1"/>
  <c r="K46" i="62"/>
  <c r="K44" i="62" s="1"/>
  <c r="I22" i="62"/>
  <c r="I25" i="62"/>
  <c r="I28" i="62"/>
  <c r="I48" i="62"/>
  <c r="I61" i="68"/>
  <c r="I31" i="68"/>
  <c r="I61" i="67"/>
  <c r="I31" i="67"/>
  <c r="I61" i="66"/>
  <c r="I31" i="66"/>
  <c r="I61" i="65"/>
  <c r="I31" i="65"/>
  <c r="I61" i="59"/>
  <c r="I61" i="58"/>
  <c r="I52" i="62"/>
  <c r="I61" i="60"/>
  <c r="I31" i="60"/>
  <c r="I57" i="62"/>
  <c r="I44" i="62"/>
  <c r="I14" i="62"/>
  <c r="I38" i="62"/>
  <c r="I8" i="62"/>
  <c r="I63" i="58" l="1"/>
  <c r="K61" i="62"/>
  <c r="I63" i="68"/>
  <c r="I63" i="67"/>
  <c r="I63" i="66"/>
  <c r="I63" i="65"/>
  <c r="I63" i="59"/>
  <c r="I61" i="62"/>
  <c r="I63" i="60"/>
  <c r="I31" i="62"/>
  <c r="K63" i="62" l="1"/>
  <c r="I63" i="62"/>
  <c r="G8" i="60"/>
  <c r="G14" i="60"/>
  <c r="G22" i="60"/>
  <c r="G25" i="60"/>
  <c r="G28" i="60"/>
  <c r="G33" i="60"/>
  <c r="G38" i="60"/>
  <c r="G44" i="60"/>
  <c r="G48" i="60"/>
  <c r="G52" i="60"/>
  <c r="G57" i="60"/>
  <c r="G31" i="60" l="1"/>
  <c r="G61" i="60"/>
  <c r="C42" i="62"/>
  <c r="C39" i="62"/>
  <c r="C40" i="62"/>
  <c r="C41" i="62"/>
  <c r="C38" i="58"/>
  <c r="C38" i="68"/>
  <c r="C38" i="67"/>
  <c r="C38" i="66"/>
  <c r="C38" i="65"/>
  <c r="C38" i="61"/>
  <c r="C38" i="59"/>
  <c r="C38" i="60"/>
  <c r="D58" i="62"/>
  <c r="E58" i="62"/>
  <c r="G58" i="62"/>
  <c r="D59" i="62"/>
  <c r="E59" i="62"/>
  <c r="G59" i="62"/>
  <c r="C59" i="62"/>
  <c r="C58" i="62"/>
  <c r="D53" i="62"/>
  <c r="E53" i="62"/>
  <c r="G53" i="62"/>
  <c r="D54" i="62"/>
  <c r="E54" i="62"/>
  <c r="G54" i="62"/>
  <c r="D55" i="62"/>
  <c r="E55" i="62"/>
  <c r="G55" i="62"/>
  <c r="C55" i="62"/>
  <c r="C54" i="62"/>
  <c r="C53" i="62"/>
  <c r="D49" i="62"/>
  <c r="E49" i="62"/>
  <c r="G49" i="62"/>
  <c r="D50" i="62"/>
  <c r="E50" i="62"/>
  <c r="G50" i="62"/>
  <c r="C50" i="62"/>
  <c r="C49" i="62"/>
  <c r="D45" i="62"/>
  <c r="E45" i="62"/>
  <c r="G45" i="62"/>
  <c r="D46" i="62"/>
  <c r="E46" i="62"/>
  <c r="G46" i="62"/>
  <c r="C46" i="62"/>
  <c r="C45" i="62"/>
  <c r="D39" i="62"/>
  <c r="E39" i="62"/>
  <c r="G39" i="62"/>
  <c r="D40" i="62"/>
  <c r="E40" i="62"/>
  <c r="G40" i="62"/>
  <c r="D41" i="62"/>
  <c r="E41" i="62"/>
  <c r="G41" i="62"/>
  <c r="D42" i="62"/>
  <c r="E42" i="62"/>
  <c r="G42" i="62"/>
  <c r="D34" i="62"/>
  <c r="D33" i="62" s="1"/>
  <c r="E34" i="62"/>
  <c r="E33" i="62" s="1"/>
  <c r="F34" i="68"/>
  <c r="F33" i="68" s="1"/>
  <c r="F34" i="60"/>
  <c r="F34" i="61"/>
  <c r="F34" i="65"/>
  <c r="F34" i="66"/>
  <c r="F33" i="66" s="1"/>
  <c r="F34" i="59"/>
  <c r="F34" i="58"/>
  <c r="F33" i="58" s="1"/>
  <c r="F34" i="67"/>
  <c r="F33" i="67" s="1"/>
  <c r="G34" i="62"/>
  <c r="G33" i="62" s="1"/>
  <c r="H33" i="62" s="1"/>
  <c r="H34" i="68"/>
  <c r="H34" i="60"/>
  <c r="H34" i="61"/>
  <c r="H34" i="65"/>
  <c r="H34" i="66"/>
  <c r="H34" i="59"/>
  <c r="H34" i="58"/>
  <c r="H34" i="67"/>
  <c r="C34" i="62"/>
  <c r="C33" i="62" s="1"/>
  <c r="D29" i="62"/>
  <c r="D28" i="62" s="1"/>
  <c r="E29" i="62"/>
  <c r="E28" i="62" s="1"/>
  <c r="F29" i="68"/>
  <c r="H29" i="68" s="1"/>
  <c r="F29" i="60"/>
  <c r="H29" i="60" s="1"/>
  <c r="F29" i="61"/>
  <c r="F29" i="65"/>
  <c r="F29" i="66"/>
  <c r="F28" i="66" s="1"/>
  <c r="F29" i="59"/>
  <c r="F28" i="59" s="1"/>
  <c r="F29" i="58"/>
  <c r="F28" i="58" s="1"/>
  <c r="F29" i="67"/>
  <c r="G29" i="62"/>
  <c r="C29" i="62"/>
  <c r="C28" i="62" s="1"/>
  <c r="D26" i="62"/>
  <c r="D25" i="62" s="1"/>
  <c r="E26" i="62"/>
  <c r="E25" i="62" s="1"/>
  <c r="G26" i="62"/>
  <c r="C26" i="62"/>
  <c r="C25" i="62" s="1"/>
  <c r="D23" i="62"/>
  <c r="D22" i="62" s="1"/>
  <c r="E23" i="62"/>
  <c r="E22" i="62" s="1"/>
  <c r="G23" i="62"/>
  <c r="C23" i="62"/>
  <c r="C22" i="62" s="1"/>
  <c r="D15" i="62"/>
  <c r="E15" i="62"/>
  <c r="F15" i="68"/>
  <c r="H15" i="68" s="1"/>
  <c r="F15" i="60"/>
  <c r="F15" i="61"/>
  <c r="H15" i="61" s="1"/>
  <c r="F15" i="65"/>
  <c r="F15" i="66"/>
  <c r="H15" i="66" s="1"/>
  <c r="F15" i="59"/>
  <c r="F15" i="58"/>
  <c r="H15" i="58" s="1"/>
  <c r="F15" i="67"/>
  <c r="H15" i="67" s="1"/>
  <c r="G15" i="62"/>
  <c r="H15" i="65"/>
  <c r="D16" i="62"/>
  <c r="E16" i="62"/>
  <c r="F16" i="68"/>
  <c r="H16" i="68" s="1"/>
  <c r="F16" i="60"/>
  <c r="F16" i="61"/>
  <c r="H16" i="61" s="1"/>
  <c r="F16" i="65"/>
  <c r="H16" i="65" s="1"/>
  <c r="F16" i="66"/>
  <c r="H16" i="66" s="1"/>
  <c r="F16" i="59"/>
  <c r="H16" i="59" s="1"/>
  <c r="F16" i="58"/>
  <c r="F16" i="67"/>
  <c r="H16" i="67" s="1"/>
  <c r="G16" i="62"/>
  <c r="H16" i="60"/>
  <c r="H16" i="58"/>
  <c r="D17" i="62"/>
  <c r="E17" i="62"/>
  <c r="G17" i="62"/>
  <c r="D18" i="62"/>
  <c r="E18" i="62"/>
  <c r="G18" i="62"/>
  <c r="D19" i="62"/>
  <c r="E19" i="62"/>
  <c r="F19" i="68"/>
  <c r="H19" i="68" s="1"/>
  <c r="F19" i="60"/>
  <c r="F19" i="61"/>
  <c r="H19" i="61" s="1"/>
  <c r="F19" i="65"/>
  <c r="H19" i="65" s="1"/>
  <c r="F19" i="66"/>
  <c r="F19" i="59"/>
  <c r="H19" i="59" s="1"/>
  <c r="F19" i="58"/>
  <c r="H19" i="58" s="1"/>
  <c r="F19" i="67"/>
  <c r="H19" i="67" s="1"/>
  <c r="G19" i="62"/>
  <c r="H19" i="66"/>
  <c r="D20" i="62"/>
  <c r="E20" i="62"/>
  <c r="G20" i="62"/>
  <c r="D9" i="62"/>
  <c r="E9" i="62"/>
  <c r="G9" i="62"/>
  <c r="D10" i="62"/>
  <c r="E10" i="62"/>
  <c r="G10" i="62"/>
  <c r="D11" i="62"/>
  <c r="E11" i="62"/>
  <c r="G11" i="62"/>
  <c r="D12" i="62"/>
  <c r="E12" i="62"/>
  <c r="G12" i="62"/>
  <c r="C16" i="62"/>
  <c r="C17" i="62"/>
  <c r="C18" i="62"/>
  <c r="C19" i="62"/>
  <c r="C20" i="62"/>
  <c r="C15" i="62"/>
  <c r="C10" i="62"/>
  <c r="C11" i="62"/>
  <c r="C12" i="62"/>
  <c r="C9" i="62"/>
  <c r="C57" i="58"/>
  <c r="C52" i="58"/>
  <c r="C48" i="58"/>
  <c r="C44" i="58"/>
  <c r="C33" i="58"/>
  <c r="C28" i="58"/>
  <c r="C25" i="58"/>
  <c r="C22" i="58"/>
  <c r="C14" i="58"/>
  <c r="C8" i="58"/>
  <c r="C57" i="68"/>
  <c r="C52" i="68"/>
  <c r="C48" i="68"/>
  <c r="C44" i="68"/>
  <c r="C33" i="68"/>
  <c r="C28" i="68"/>
  <c r="C25" i="68"/>
  <c r="C22" i="68"/>
  <c r="C14" i="68"/>
  <c r="C8" i="68"/>
  <c r="C57" i="67"/>
  <c r="C52" i="67"/>
  <c r="C48" i="67"/>
  <c r="C44" i="67"/>
  <c r="C33" i="67"/>
  <c r="C28" i="67"/>
  <c r="C25" i="67"/>
  <c r="C22" i="67"/>
  <c r="C14" i="67"/>
  <c r="C8" i="67"/>
  <c r="C57" i="66"/>
  <c r="C52" i="66"/>
  <c r="C48" i="66"/>
  <c r="C44" i="66"/>
  <c r="C33" i="66"/>
  <c r="C28" i="66"/>
  <c r="C25" i="66"/>
  <c r="C22" i="66"/>
  <c r="C14" i="66"/>
  <c r="C8" i="66"/>
  <c r="C57" i="65"/>
  <c r="C52" i="65"/>
  <c r="C48" i="65"/>
  <c r="C44" i="65"/>
  <c r="C33" i="65"/>
  <c r="C28" i="65"/>
  <c r="C25" i="65"/>
  <c r="C22" i="65"/>
  <c r="C14" i="65"/>
  <c r="C8" i="65"/>
  <c r="C57" i="59"/>
  <c r="C52" i="59"/>
  <c r="C48" i="59"/>
  <c r="C44" i="59"/>
  <c r="C33" i="59"/>
  <c r="C28" i="59"/>
  <c r="C25" i="59"/>
  <c r="C22" i="59"/>
  <c r="C14" i="59"/>
  <c r="C8" i="59"/>
  <c r="C57" i="60"/>
  <c r="C52" i="60"/>
  <c r="C48" i="60"/>
  <c r="C44" i="60"/>
  <c r="C33" i="60"/>
  <c r="C28" i="60"/>
  <c r="C25" i="60"/>
  <c r="C22" i="60"/>
  <c r="C14" i="60"/>
  <c r="C8" i="60"/>
  <c r="F59" i="68"/>
  <c r="H59" i="68" s="1"/>
  <c r="F58" i="68"/>
  <c r="H58" i="68" s="1"/>
  <c r="G57" i="68"/>
  <c r="E57" i="68"/>
  <c r="D57" i="68"/>
  <c r="F55" i="68"/>
  <c r="H55" i="68" s="1"/>
  <c r="F54" i="68"/>
  <c r="H54" i="68" s="1"/>
  <c r="F53" i="68"/>
  <c r="H53" i="68" s="1"/>
  <c r="G52" i="68"/>
  <c r="E52" i="68"/>
  <c r="D52" i="68"/>
  <c r="F50" i="68"/>
  <c r="H50" i="68" s="1"/>
  <c r="F49" i="68"/>
  <c r="G48" i="68"/>
  <c r="E48" i="68"/>
  <c r="D48" i="68"/>
  <c r="F46" i="68"/>
  <c r="H46" i="68" s="1"/>
  <c r="F45" i="68"/>
  <c r="H45" i="68" s="1"/>
  <c r="G44" i="68"/>
  <c r="E44" i="68"/>
  <c r="D44" i="68"/>
  <c r="F42" i="68"/>
  <c r="H42" i="68" s="1"/>
  <c r="F41" i="68"/>
  <c r="H41" i="68" s="1"/>
  <c r="F40" i="68"/>
  <c r="H40" i="68" s="1"/>
  <c r="F39" i="68"/>
  <c r="H39" i="68" s="1"/>
  <c r="G38" i="68"/>
  <c r="E38" i="68"/>
  <c r="D38" i="68"/>
  <c r="G33" i="68"/>
  <c r="H33" i="68" s="1"/>
  <c r="E33" i="68"/>
  <c r="D33" i="68"/>
  <c r="G28" i="68"/>
  <c r="E28" i="68"/>
  <c r="E25" i="68"/>
  <c r="E22" i="68"/>
  <c r="E14" i="68"/>
  <c r="E8" i="68"/>
  <c r="D28" i="68"/>
  <c r="F26" i="68"/>
  <c r="H26" i="68" s="1"/>
  <c r="G25" i="68"/>
  <c r="D25" i="68"/>
  <c r="F23" i="68"/>
  <c r="H23" i="68" s="1"/>
  <c r="G22" i="68"/>
  <c r="D22" i="68"/>
  <c r="F20" i="68"/>
  <c r="H20" i="68" s="1"/>
  <c r="F18" i="68"/>
  <c r="H18" i="68" s="1"/>
  <c r="F17" i="68"/>
  <c r="H17" i="68" s="1"/>
  <c r="G14" i="68"/>
  <c r="D14" i="68"/>
  <c r="F12" i="68"/>
  <c r="H12" i="68" s="1"/>
  <c r="F11" i="68"/>
  <c r="H11" i="68" s="1"/>
  <c r="F10" i="68"/>
  <c r="H10" i="68" s="1"/>
  <c r="F9" i="68"/>
  <c r="H9" i="68" s="1"/>
  <c r="G8" i="68"/>
  <c r="D8" i="68"/>
  <c r="F59" i="67"/>
  <c r="F58" i="67"/>
  <c r="G57" i="67"/>
  <c r="E57" i="67"/>
  <c r="D57" i="67"/>
  <c r="F55" i="67"/>
  <c r="H55" i="67" s="1"/>
  <c r="F54" i="67"/>
  <c r="H54" i="67" s="1"/>
  <c r="F53" i="67"/>
  <c r="H53" i="67" s="1"/>
  <c r="G52" i="67"/>
  <c r="E52" i="67"/>
  <c r="D52" i="67"/>
  <c r="F50" i="67"/>
  <c r="H50" i="67" s="1"/>
  <c r="F49" i="67"/>
  <c r="G48" i="67"/>
  <c r="E48" i="67"/>
  <c r="D48" i="67"/>
  <c r="F46" i="67"/>
  <c r="F45" i="67"/>
  <c r="H45" i="67" s="1"/>
  <c r="G44" i="67"/>
  <c r="E44" i="67"/>
  <c r="D44" i="67"/>
  <c r="F42" i="67"/>
  <c r="F41" i="67"/>
  <c r="F40" i="67"/>
  <c r="F39" i="67"/>
  <c r="G38" i="67"/>
  <c r="E38" i="67"/>
  <c r="D38" i="67"/>
  <c r="G33" i="67"/>
  <c r="H33" i="67" s="1"/>
  <c r="E33" i="67"/>
  <c r="D33" i="67"/>
  <c r="G28" i="67"/>
  <c r="E28" i="67"/>
  <c r="D28" i="67"/>
  <c r="F26" i="67"/>
  <c r="G25" i="67"/>
  <c r="E25" i="67"/>
  <c r="D25" i="67"/>
  <c r="F23" i="67"/>
  <c r="G22" i="67"/>
  <c r="E22" i="67"/>
  <c r="D22" i="67"/>
  <c r="F20" i="67"/>
  <c r="H20" i="67" s="1"/>
  <c r="F18" i="67"/>
  <c r="F17" i="67"/>
  <c r="H17" i="67" s="1"/>
  <c r="G14" i="67"/>
  <c r="E14" i="67"/>
  <c r="D14" i="67"/>
  <c r="F12" i="67"/>
  <c r="F11" i="67"/>
  <c r="F10" i="67"/>
  <c r="H10" i="67" s="1"/>
  <c r="F9" i="67"/>
  <c r="G8" i="67"/>
  <c r="E8" i="67"/>
  <c r="D8" i="67"/>
  <c r="F20" i="60"/>
  <c r="H20" i="60" s="1"/>
  <c r="F20" i="61"/>
  <c r="H20" i="61" s="1"/>
  <c r="F20" i="65"/>
  <c r="H20" i="65" s="1"/>
  <c r="F20" i="66"/>
  <c r="H20" i="66" s="1"/>
  <c r="F20" i="59"/>
  <c r="H20" i="59" s="1"/>
  <c r="F20" i="58"/>
  <c r="H20" i="58" s="1"/>
  <c r="F22" i="67"/>
  <c r="F59" i="66"/>
  <c r="H59" i="66" s="1"/>
  <c r="F58" i="66"/>
  <c r="H58" i="66" s="1"/>
  <c r="G57" i="66"/>
  <c r="E57" i="66"/>
  <c r="D57" i="66"/>
  <c r="F55" i="66"/>
  <c r="H55" i="66" s="1"/>
  <c r="F54" i="66"/>
  <c r="H54" i="66" s="1"/>
  <c r="F53" i="66"/>
  <c r="H53" i="66" s="1"/>
  <c r="G52" i="66"/>
  <c r="E52" i="66"/>
  <c r="D52" i="66"/>
  <c r="F50" i="66"/>
  <c r="H50" i="66" s="1"/>
  <c r="F49" i="66"/>
  <c r="H49" i="66" s="1"/>
  <c r="G48" i="66"/>
  <c r="E48" i="66"/>
  <c r="D48" i="66"/>
  <c r="F46" i="66"/>
  <c r="H46" i="66" s="1"/>
  <c r="F45" i="66"/>
  <c r="H45" i="66" s="1"/>
  <c r="G44" i="66"/>
  <c r="E44" i="66"/>
  <c r="D44" i="66"/>
  <c r="F42" i="66"/>
  <c r="H42" i="66" s="1"/>
  <c r="F41" i="66"/>
  <c r="H41" i="66" s="1"/>
  <c r="F40" i="66"/>
  <c r="H40" i="66" s="1"/>
  <c r="F39" i="66"/>
  <c r="G38" i="66"/>
  <c r="E38" i="66"/>
  <c r="D38" i="66"/>
  <c r="G33" i="66"/>
  <c r="H33" i="66" s="1"/>
  <c r="E33" i="66"/>
  <c r="D33" i="66"/>
  <c r="G28" i="66"/>
  <c r="E28" i="66"/>
  <c r="D28" i="66"/>
  <c r="F26" i="66"/>
  <c r="F25" i="66" s="1"/>
  <c r="G25" i="66"/>
  <c r="E25" i="66"/>
  <c r="D25" i="66"/>
  <c r="F23" i="66"/>
  <c r="H23" i="66" s="1"/>
  <c r="G22" i="66"/>
  <c r="E22" i="66"/>
  <c r="D22" i="66"/>
  <c r="F18" i="66"/>
  <c r="H18" i="66" s="1"/>
  <c r="F17" i="66"/>
  <c r="H17" i="66" s="1"/>
  <c r="G14" i="66"/>
  <c r="E14" i="66"/>
  <c r="D14" i="66"/>
  <c r="F12" i="66"/>
  <c r="H12" i="66" s="1"/>
  <c r="F11" i="66"/>
  <c r="H11" i="66" s="1"/>
  <c r="F10" i="66"/>
  <c r="H10" i="66" s="1"/>
  <c r="F9" i="66"/>
  <c r="H9" i="66" s="1"/>
  <c r="G8" i="66"/>
  <c r="E8" i="66"/>
  <c r="D8" i="66"/>
  <c r="H39" i="66"/>
  <c r="F59" i="65"/>
  <c r="H59" i="65" s="1"/>
  <c r="F58" i="65"/>
  <c r="H58" i="65" s="1"/>
  <c r="G57" i="65"/>
  <c r="E57" i="65"/>
  <c r="D57" i="65"/>
  <c r="F55" i="65"/>
  <c r="H55" i="65" s="1"/>
  <c r="F54" i="65"/>
  <c r="H54" i="65" s="1"/>
  <c r="F53" i="65"/>
  <c r="H53" i="65" s="1"/>
  <c r="G52" i="65"/>
  <c r="E52" i="65"/>
  <c r="D52" i="65"/>
  <c r="F50" i="65"/>
  <c r="H50" i="65" s="1"/>
  <c r="F49" i="65"/>
  <c r="H49" i="65" s="1"/>
  <c r="G48" i="65"/>
  <c r="E48" i="65"/>
  <c r="D48" i="65"/>
  <c r="F46" i="65"/>
  <c r="H46" i="65" s="1"/>
  <c r="F45" i="65"/>
  <c r="H45" i="65" s="1"/>
  <c r="G44" i="65"/>
  <c r="E44" i="65"/>
  <c r="D44" i="65"/>
  <c r="F42" i="65"/>
  <c r="H42" i="65" s="1"/>
  <c r="F41" i="65"/>
  <c r="H41" i="65" s="1"/>
  <c r="F40" i="65"/>
  <c r="H40" i="65" s="1"/>
  <c r="F39" i="65"/>
  <c r="H39" i="65" s="1"/>
  <c r="E38" i="65"/>
  <c r="D38" i="65"/>
  <c r="F33" i="65"/>
  <c r="G33" i="65"/>
  <c r="H33" i="65"/>
  <c r="E33" i="65"/>
  <c r="D33" i="65"/>
  <c r="G28" i="65"/>
  <c r="E28" i="65"/>
  <c r="D28" i="65"/>
  <c r="F26" i="65"/>
  <c r="H26" i="65" s="1"/>
  <c r="G25" i="65"/>
  <c r="E25" i="65"/>
  <c r="D25" i="65"/>
  <c r="F23" i="65"/>
  <c r="H23" i="65" s="1"/>
  <c r="G22" i="65"/>
  <c r="E22" i="65"/>
  <c r="D22" i="65"/>
  <c r="F18" i="65"/>
  <c r="H18" i="65" s="1"/>
  <c r="F17" i="65"/>
  <c r="H17" i="65" s="1"/>
  <c r="G14" i="65"/>
  <c r="E14" i="65"/>
  <c r="D14" i="65"/>
  <c r="F12" i="65"/>
  <c r="H12" i="65" s="1"/>
  <c r="F11" i="65"/>
  <c r="H11" i="65" s="1"/>
  <c r="F10" i="65"/>
  <c r="H10" i="65" s="1"/>
  <c r="F9" i="65"/>
  <c r="H9" i="65" s="1"/>
  <c r="G8" i="65"/>
  <c r="E8" i="65"/>
  <c r="D8" i="65"/>
  <c r="F28" i="65"/>
  <c r="H29" i="65"/>
  <c r="D28" i="60"/>
  <c r="C8" i="61"/>
  <c r="D8" i="61"/>
  <c r="E8" i="61"/>
  <c r="F9" i="61"/>
  <c r="F10" i="61"/>
  <c r="H10" i="61" s="1"/>
  <c r="F11" i="61"/>
  <c r="F12" i="61"/>
  <c r="H12" i="61" s="1"/>
  <c r="G8" i="61"/>
  <c r="C14" i="61"/>
  <c r="D14" i="61"/>
  <c r="E14" i="61"/>
  <c r="F17" i="61"/>
  <c r="F18" i="61"/>
  <c r="H18" i="61" s="1"/>
  <c r="G14" i="61"/>
  <c r="C22" i="61"/>
  <c r="D22" i="61"/>
  <c r="E22" i="61"/>
  <c r="F23" i="61"/>
  <c r="G22" i="61"/>
  <c r="C25" i="61"/>
  <c r="D25" i="61"/>
  <c r="E25" i="61"/>
  <c r="F26" i="61"/>
  <c r="H26" i="61" s="1"/>
  <c r="G25" i="61"/>
  <c r="C28" i="61"/>
  <c r="D28" i="61"/>
  <c r="E28" i="61"/>
  <c r="E33" i="61"/>
  <c r="E57" i="61"/>
  <c r="E52" i="61"/>
  <c r="E48" i="61"/>
  <c r="E44" i="61"/>
  <c r="E38" i="61"/>
  <c r="G28" i="61"/>
  <c r="C33" i="61"/>
  <c r="D33" i="61"/>
  <c r="F33" i="61"/>
  <c r="G33" i="61"/>
  <c r="H33" i="61" s="1"/>
  <c r="D38" i="61"/>
  <c r="F39" i="61"/>
  <c r="F40" i="61"/>
  <c r="F41" i="61"/>
  <c r="F42" i="61"/>
  <c r="G38" i="61"/>
  <c r="C44" i="61"/>
  <c r="D44" i="61"/>
  <c r="F45" i="61"/>
  <c r="F46" i="61"/>
  <c r="G44" i="61"/>
  <c r="C48" i="61"/>
  <c r="D48" i="61"/>
  <c r="F49" i="61"/>
  <c r="F50" i="61"/>
  <c r="H50" i="61" s="1"/>
  <c r="G48" i="61"/>
  <c r="C52" i="61"/>
  <c r="D52" i="61"/>
  <c r="F53" i="61"/>
  <c r="F54" i="61"/>
  <c r="F55" i="61"/>
  <c r="G52" i="61"/>
  <c r="C57" i="61"/>
  <c r="D57" i="61"/>
  <c r="F58" i="61"/>
  <c r="F59" i="61"/>
  <c r="G57" i="61"/>
  <c r="D8" i="58"/>
  <c r="E8" i="58"/>
  <c r="F9" i="58"/>
  <c r="H9" i="58" s="1"/>
  <c r="F10" i="58"/>
  <c r="H10" i="58" s="1"/>
  <c r="F11" i="58"/>
  <c r="H11" i="58" s="1"/>
  <c r="F12" i="58"/>
  <c r="H12" i="58" s="1"/>
  <c r="G8" i="58"/>
  <c r="D14" i="58"/>
  <c r="E14" i="58"/>
  <c r="F17" i="58"/>
  <c r="H17" i="58" s="1"/>
  <c r="F18" i="58"/>
  <c r="H18" i="58" s="1"/>
  <c r="G14" i="58"/>
  <c r="D22" i="58"/>
  <c r="E22" i="58"/>
  <c r="F23" i="58"/>
  <c r="F22" i="58" s="1"/>
  <c r="G22" i="58"/>
  <c r="D25" i="58"/>
  <c r="E25" i="58"/>
  <c r="F26" i="58"/>
  <c r="H26" i="58" s="1"/>
  <c r="G25" i="58"/>
  <c r="D28" i="58"/>
  <c r="E28" i="58"/>
  <c r="G28" i="58"/>
  <c r="D33" i="58"/>
  <c r="E33" i="58"/>
  <c r="G33" i="58"/>
  <c r="H33" i="58" s="1"/>
  <c r="D38" i="58"/>
  <c r="E38" i="58"/>
  <c r="F39" i="58"/>
  <c r="H39" i="58" s="1"/>
  <c r="F40" i="58"/>
  <c r="H40" i="58" s="1"/>
  <c r="F41" i="58"/>
  <c r="H41" i="58" s="1"/>
  <c r="F42" i="58"/>
  <c r="H42" i="58" s="1"/>
  <c r="D44" i="58"/>
  <c r="E44" i="58"/>
  <c r="F45" i="58"/>
  <c r="F46" i="58"/>
  <c r="H46" i="58" s="1"/>
  <c r="G44" i="58"/>
  <c r="D48" i="58"/>
  <c r="E48" i="58"/>
  <c r="F49" i="58"/>
  <c r="H49" i="58" s="1"/>
  <c r="F50" i="58"/>
  <c r="H50" i="58" s="1"/>
  <c r="G48" i="58"/>
  <c r="D52" i="58"/>
  <c r="E52" i="58"/>
  <c r="F53" i="58"/>
  <c r="H53" i="58" s="1"/>
  <c r="F54" i="58"/>
  <c r="H54" i="58" s="1"/>
  <c r="F55" i="58"/>
  <c r="H55" i="58" s="1"/>
  <c r="G52" i="58"/>
  <c r="D57" i="58"/>
  <c r="E57" i="58"/>
  <c r="F58" i="58"/>
  <c r="H58" i="58" s="1"/>
  <c r="F59" i="58"/>
  <c r="H59" i="58" s="1"/>
  <c r="G57" i="58"/>
  <c r="D8" i="59"/>
  <c r="E8" i="59"/>
  <c r="F9" i="59"/>
  <c r="H9" i="59" s="1"/>
  <c r="F10" i="59"/>
  <c r="H10" i="59" s="1"/>
  <c r="F11" i="59"/>
  <c r="H11" i="59" s="1"/>
  <c r="F12" i="59"/>
  <c r="H12" i="59" s="1"/>
  <c r="D14" i="59"/>
  <c r="E14" i="59"/>
  <c r="F17" i="59"/>
  <c r="F18" i="59"/>
  <c r="H18" i="59" s="1"/>
  <c r="G14" i="59"/>
  <c r="D22" i="59"/>
  <c r="E22" i="59"/>
  <c r="F23" i="59"/>
  <c r="H23" i="59" s="1"/>
  <c r="G22" i="59"/>
  <c r="D25" i="59"/>
  <c r="E25" i="59"/>
  <c r="E28" i="59"/>
  <c r="F26" i="59"/>
  <c r="H26" i="59" s="1"/>
  <c r="G25" i="59"/>
  <c r="G28" i="59"/>
  <c r="D28" i="59"/>
  <c r="H29" i="59"/>
  <c r="D33" i="59"/>
  <c r="E33" i="59"/>
  <c r="F33" i="59"/>
  <c r="G33" i="59"/>
  <c r="H33" i="59" s="1"/>
  <c r="D38" i="59"/>
  <c r="E38" i="59"/>
  <c r="F39" i="59"/>
  <c r="H39" i="59" s="1"/>
  <c r="F40" i="59"/>
  <c r="H40" i="59" s="1"/>
  <c r="F41" i="59"/>
  <c r="H41" i="59" s="1"/>
  <c r="F42" i="59"/>
  <c r="G38" i="59"/>
  <c r="D44" i="59"/>
  <c r="E44" i="59"/>
  <c r="F45" i="59"/>
  <c r="H45" i="59" s="1"/>
  <c r="F46" i="59"/>
  <c r="F44" i="59" s="1"/>
  <c r="G44" i="59"/>
  <c r="D48" i="59"/>
  <c r="E48" i="59"/>
  <c r="F49" i="59"/>
  <c r="H49" i="59" s="1"/>
  <c r="F50" i="59"/>
  <c r="H50" i="59"/>
  <c r="G48" i="59"/>
  <c r="D52" i="59"/>
  <c r="E52" i="59"/>
  <c r="F53" i="59"/>
  <c r="H53" i="59" s="1"/>
  <c r="F54" i="59"/>
  <c r="H54" i="59" s="1"/>
  <c r="F55" i="59"/>
  <c r="H55" i="59" s="1"/>
  <c r="G52" i="59"/>
  <c r="D57" i="59"/>
  <c r="E57" i="59"/>
  <c r="F58" i="59"/>
  <c r="H58" i="59" s="1"/>
  <c r="F59" i="59"/>
  <c r="H59" i="59" s="1"/>
  <c r="G57" i="59"/>
  <c r="D8" i="60"/>
  <c r="E8" i="60"/>
  <c r="F9" i="60"/>
  <c r="F10" i="60"/>
  <c r="H10" i="60" s="1"/>
  <c r="F11" i="60"/>
  <c r="H11" i="60" s="1"/>
  <c r="F12" i="60"/>
  <c r="H12" i="60" s="1"/>
  <c r="D14" i="60"/>
  <c r="E14" i="60"/>
  <c r="F17" i="60"/>
  <c r="H17" i="60" s="1"/>
  <c r="F18" i="60"/>
  <c r="D22" i="60"/>
  <c r="E22" i="60"/>
  <c r="F23" i="60"/>
  <c r="D25" i="60"/>
  <c r="E25" i="60"/>
  <c r="F26" i="60"/>
  <c r="H26" i="60" s="1"/>
  <c r="E28" i="60"/>
  <c r="D33" i="60"/>
  <c r="E33" i="60"/>
  <c r="H33" i="60"/>
  <c r="D38" i="60"/>
  <c r="E38" i="60"/>
  <c r="F39" i="60"/>
  <c r="F40" i="60"/>
  <c r="F41" i="60"/>
  <c r="F42" i="60"/>
  <c r="D44" i="60"/>
  <c r="E44" i="60"/>
  <c r="F45" i="60"/>
  <c r="H45" i="60" s="1"/>
  <c r="F46" i="60"/>
  <c r="D48" i="60"/>
  <c r="E48" i="60"/>
  <c r="F49" i="60"/>
  <c r="F50" i="60"/>
  <c r="H50" i="60" s="1"/>
  <c r="D52" i="60"/>
  <c r="E52" i="60"/>
  <c r="F53" i="60"/>
  <c r="F54" i="60"/>
  <c r="H54" i="60" s="1"/>
  <c r="F55" i="60"/>
  <c r="H55" i="60" s="1"/>
  <c r="D57" i="60"/>
  <c r="E57" i="60"/>
  <c r="F58" i="60"/>
  <c r="F59" i="60"/>
  <c r="H42" i="59"/>
  <c r="H17" i="59"/>
  <c r="F25" i="58"/>
  <c r="G38" i="65"/>
  <c r="G38" i="58"/>
  <c r="E31" i="67" l="1"/>
  <c r="H29" i="58"/>
  <c r="F52" i="66"/>
  <c r="H52" i="66" s="1"/>
  <c r="H11" i="67"/>
  <c r="H18" i="67"/>
  <c r="H18" i="62" s="1"/>
  <c r="H40" i="67"/>
  <c r="H42" i="67"/>
  <c r="H58" i="67"/>
  <c r="F25" i="59"/>
  <c r="H25" i="59" s="1"/>
  <c r="H8" i="59"/>
  <c r="F48" i="65"/>
  <c r="H48" i="65" s="1"/>
  <c r="H9" i="67"/>
  <c r="H12" i="67"/>
  <c r="H23" i="67"/>
  <c r="H26" i="67"/>
  <c r="H26" i="62" s="1"/>
  <c r="H39" i="67"/>
  <c r="H41" i="67"/>
  <c r="H46" i="67"/>
  <c r="F48" i="67"/>
  <c r="H59" i="67"/>
  <c r="H29" i="67"/>
  <c r="E31" i="58"/>
  <c r="E31" i="68"/>
  <c r="F57" i="68"/>
  <c r="H29" i="66"/>
  <c r="F22" i="66"/>
  <c r="F25" i="65"/>
  <c r="E31" i="65"/>
  <c r="F28" i="60"/>
  <c r="H58" i="60"/>
  <c r="H42" i="60"/>
  <c r="H45" i="61"/>
  <c r="H53" i="60"/>
  <c r="H49" i="60"/>
  <c r="H41" i="60"/>
  <c r="H54" i="61"/>
  <c r="H41" i="61"/>
  <c r="F28" i="61"/>
  <c r="H28" i="61" s="1"/>
  <c r="H42" i="61"/>
  <c r="H9" i="61"/>
  <c r="H40" i="60"/>
  <c r="H53" i="61"/>
  <c r="H40" i="61"/>
  <c r="H11" i="61"/>
  <c r="H11" i="62" s="1"/>
  <c r="G63" i="60"/>
  <c r="F44" i="60"/>
  <c r="H58" i="61"/>
  <c r="H58" i="62" s="1"/>
  <c r="H23" i="61"/>
  <c r="F22" i="61"/>
  <c r="H22" i="61" s="1"/>
  <c r="H59" i="60"/>
  <c r="H39" i="60"/>
  <c r="D31" i="60"/>
  <c r="H9" i="60"/>
  <c r="H59" i="61"/>
  <c r="H49" i="61"/>
  <c r="H46" i="61"/>
  <c r="H39" i="61"/>
  <c r="H17" i="61"/>
  <c r="H17" i="62" s="1"/>
  <c r="G22" i="62"/>
  <c r="G25" i="62"/>
  <c r="G28" i="62"/>
  <c r="F48" i="58"/>
  <c r="H48" i="58" s="1"/>
  <c r="F44" i="68"/>
  <c r="H44" i="68" s="1"/>
  <c r="F22" i="68"/>
  <c r="H22" i="68" s="1"/>
  <c r="F28" i="67"/>
  <c r="H28" i="67" s="1"/>
  <c r="H26" i="66"/>
  <c r="E31" i="66"/>
  <c r="H28" i="66"/>
  <c r="H25" i="65"/>
  <c r="F14" i="59"/>
  <c r="H14" i="59" s="1"/>
  <c r="F34" i="62"/>
  <c r="F33" i="62" s="1"/>
  <c r="D61" i="59"/>
  <c r="E61" i="59"/>
  <c r="H46" i="59"/>
  <c r="E31" i="60"/>
  <c r="F33" i="60"/>
  <c r="E8" i="62"/>
  <c r="D57" i="62"/>
  <c r="F55" i="62"/>
  <c r="C44" i="62"/>
  <c r="H34" i="62"/>
  <c r="H50" i="62"/>
  <c r="F19" i="62"/>
  <c r="F25" i="61"/>
  <c r="H25" i="61" s="1"/>
  <c r="F54" i="62"/>
  <c r="H29" i="61"/>
  <c r="F16" i="62"/>
  <c r="F15" i="62"/>
  <c r="G48" i="62"/>
  <c r="G31" i="61"/>
  <c r="E14" i="62"/>
  <c r="E44" i="62"/>
  <c r="E57" i="62"/>
  <c r="H16" i="62"/>
  <c r="F8" i="60"/>
  <c r="F44" i="61"/>
  <c r="H44" i="61" s="1"/>
  <c r="F50" i="62"/>
  <c r="F22" i="59"/>
  <c r="F52" i="65"/>
  <c r="H52" i="65" s="1"/>
  <c r="H25" i="66"/>
  <c r="F48" i="66"/>
  <c r="H48" i="66" s="1"/>
  <c r="F52" i="68"/>
  <c r="H52" i="68" s="1"/>
  <c r="F52" i="67"/>
  <c r="H52" i="67" s="1"/>
  <c r="F25" i="67"/>
  <c r="H25" i="67" s="1"/>
  <c r="F48" i="68"/>
  <c r="H48" i="68" s="1"/>
  <c r="C14" i="62"/>
  <c r="H19" i="60"/>
  <c r="H19" i="62" s="1"/>
  <c r="H15" i="59"/>
  <c r="H15" i="60"/>
  <c r="F29" i="62"/>
  <c r="E38" i="62"/>
  <c r="D44" i="62"/>
  <c r="D48" i="62"/>
  <c r="D52" i="62"/>
  <c r="C61" i="59"/>
  <c r="F14" i="61"/>
  <c r="F52" i="61"/>
  <c r="F52" i="59"/>
  <c r="H52" i="59" s="1"/>
  <c r="E31" i="59"/>
  <c r="F45" i="62"/>
  <c r="H55" i="61"/>
  <c r="H55" i="62" s="1"/>
  <c r="D61" i="61"/>
  <c r="C52" i="62"/>
  <c r="D31" i="59"/>
  <c r="F52" i="58"/>
  <c r="H52" i="58" s="1"/>
  <c r="F57" i="58"/>
  <c r="H57" i="58" s="1"/>
  <c r="F14" i="60"/>
  <c r="H28" i="59"/>
  <c r="H22" i="59"/>
  <c r="C61" i="61"/>
  <c r="F44" i="65"/>
  <c r="H28" i="65"/>
  <c r="D61" i="68"/>
  <c r="E48" i="62"/>
  <c r="H28" i="58"/>
  <c r="H22" i="58"/>
  <c r="G52" i="62"/>
  <c r="G61" i="61"/>
  <c r="H48" i="67"/>
  <c r="G31" i="67"/>
  <c r="E63" i="59"/>
  <c r="D61" i="58"/>
  <c r="F53" i="62"/>
  <c r="F44" i="58"/>
  <c r="H44" i="58" s="1"/>
  <c r="H45" i="58"/>
  <c r="F26" i="62"/>
  <c r="H25" i="58"/>
  <c r="H23" i="58"/>
  <c r="F23" i="62"/>
  <c r="F14" i="58"/>
  <c r="H14" i="58" s="1"/>
  <c r="F8" i="58"/>
  <c r="G61" i="58"/>
  <c r="G31" i="58"/>
  <c r="C57" i="62"/>
  <c r="C61" i="58"/>
  <c r="H49" i="68"/>
  <c r="F38" i="68"/>
  <c r="H38" i="68" s="1"/>
  <c r="F28" i="68"/>
  <c r="H28" i="68" s="1"/>
  <c r="F25" i="68"/>
  <c r="H25" i="68" s="1"/>
  <c r="F12" i="62"/>
  <c r="H57" i="68"/>
  <c r="F57" i="67"/>
  <c r="H49" i="67"/>
  <c r="F44" i="67"/>
  <c r="F38" i="67"/>
  <c r="D61" i="67"/>
  <c r="F14" i="67"/>
  <c r="F18" i="62"/>
  <c r="F57" i="66"/>
  <c r="H57" i="66" s="1"/>
  <c r="D61" i="66"/>
  <c r="F38" i="66"/>
  <c r="H38" i="66" s="1"/>
  <c r="F17" i="62"/>
  <c r="G61" i="66"/>
  <c r="E61" i="66"/>
  <c r="E63" i="66" s="1"/>
  <c r="H22" i="66"/>
  <c r="C61" i="66"/>
  <c r="D61" i="65"/>
  <c r="H44" i="65"/>
  <c r="F57" i="65"/>
  <c r="H57" i="65" s="1"/>
  <c r="F38" i="65"/>
  <c r="D31" i="65"/>
  <c r="D63" i="65" s="1"/>
  <c r="F8" i="65"/>
  <c r="H8" i="65" s="1"/>
  <c r="F57" i="59"/>
  <c r="H57" i="59" s="1"/>
  <c r="F48" i="59"/>
  <c r="H48" i="59" s="1"/>
  <c r="F38" i="59"/>
  <c r="H38" i="59" s="1"/>
  <c r="F10" i="62"/>
  <c r="C48" i="62"/>
  <c r="F59" i="62"/>
  <c r="E61" i="60"/>
  <c r="E63" i="60" s="1"/>
  <c r="F57" i="60"/>
  <c r="F52" i="60"/>
  <c r="D61" i="60"/>
  <c r="F48" i="60"/>
  <c r="F25" i="60"/>
  <c r="H23" i="60"/>
  <c r="F22" i="60"/>
  <c r="D14" i="62"/>
  <c r="H18" i="60"/>
  <c r="H28" i="60"/>
  <c r="H8" i="60"/>
  <c r="F9" i="62"/>
  <c r="F41" i="62"/>
  <c r="F57" i="61"/>
  <c r="F58" i="62"/>
  <c r="F49" i="62"/>
  <c r="F48" i="61"/>
  <c r="D31" i="61"/>
  <c r="F11" i="62"/>
  <c r="C31" i="61"/>
  <c r="C8" i="62"/>
  <c r="G61" i="68"/>
  <c r="G31" i="68"/>
  <c r="G14" i="62"/>
  <c r="D31" i="58"/>
  <c r="E61" i="68"/>
  <c r="E63" i="68" s="1"/>
  <c r="F14" i="68"/>
  <c r="H14" i="68" s="1"/>
  <c r="F8" i="68"/>
  <c r="F8" i="67"/>
  <c r="D31" i="67"/>
  <c r="D31" i="66"/>
  <c r="F8" i="66"/>
  <c r="H8" i="66" s="1"/>
  <c r="F14" i="65"/>
  <c r="H14" i="65" s="1"/>
  <c r="D8" i="62"/>
  <c r="F39" i="62"/>
  <c r="D38" i="62"/>
  <c r="F38" i="61"/>
  <c r="H22" i="67"/>
  <c r="G31" i="65"/>
  <c r="E52" i="62"/>
  <c r="F40" i="62"/>
  <c r="H44" i="60"/>
  <c r="H46" i="60"/>
  <c r="F46" i="62"/>
  <c r="F38" i="58"/>
  <c r="E61" i="58"/>
  <c r="E63" i="58" s="1"/>
  <c r="F44" i="66"/>
  <c r="H44" i="66" s="1"/>
  <c r="E61" i="67"/>
  <c r="E63" i="67" s="1"/>
  <c r="C31" i="58"/>
  <c r="C61" i="67"/>
  <c r="C31" i="67"/>
  <c r="C31" i="66"/>
  <c r="C31" i="59"/>
  <c r="C61" i="60"/>
  <c r="C31" i="60"/>
  <c r="E31" i="61"/>
  <c r="D31" i="68"/>
  <c r="D63" i="68" s="1"/>
  <c r="H20" i="62"/>
  <c r="G61" i="67"/>
  <c r="G31" i="66"/>
  <c r="F14" i="66"/>
  <c r="G61" i="65"/>
  <c r="G44" i="62"/>
  <c r="E61" i="65"/>
  <c r="F22" i="65"/>
  <c r="H12" i="62"/>
  <c r="C31" i="65"/>
  <c r="G31" i="59"/>
  <c r="H54" i="62"/>
  <c r="H44" i="59"/>
  <c r="F8" i="59"/>
  <c r="H10" i="62"/>
  <c r="F38" i="60"/>
  <c r="F42" i="62"/>
  <c r="H14" i="60"/>
  <c r="E61" i="61"/>
  <c r="F20" i="62"/>
  <c r="F8" i="61"/>
  <c r="C61" i="68"/>
  <c r="C61" i="65"/>
  <c r="C38" i="62"/>
  <c r="C31" i="68"/>
  <c r="G57" i="62"/>
  <c r="G61" i="59"/>
  <c r="G38" i="62"/>
  <c r="G8" i="62"/>
  <c r="H29" i="62" l="1"/>
  <c r="H40" i="62"/>
  <c r="H59" i="62"/>
  <c r="H39" i="62"/>
  <c r="F31" i="67"/>
  <c r="H44" i="67"/>
  <c r="H57" i="67"/>
  <c r="H14" i="67"/>
  <c r="H38" i="67"/>
  <c r="H41" i="62"/>
  <c r="H42" i="62"/>
  <c r="D63" i="66"/>
  <c r="E63" i="65"/>
  <c r="C63" i="59"/>
  <c r="D63" i="59"/>
  <c r="D63" i="60"/>
  <c r="H9" i="62"/>
  <c r="H53" i="62"/>
  <c r="H45" i="62"/>
  <c r="C63" i="61"/>
  <c r="D63" i="61"/>
  <c r="H22" i="60"/>
  <c r="H52" i="60"/>
  <c r="H38" i="61"/>
  <c r="H57" i="61"/>
  <c r="H25" i="60"/>
  <c r="H57" i="60"/>
  <c r="H14" i="61"/>
  <c r="H48" i="61"/>
  <c r="H48" i="60"/>
  <c r="H52" i="61"/>
  <c r="F25" i="62"/>
  <c r="F22" i="62"/>
  <c r="F28" i="62"/>
  <c r="E31" i="62"/>
  <c r="F31" i="58"/>
  <c r="H31" i="58" s="1"/>
  <c r="G63" i="66"/>
  <c r="C63" i="66"/>
  <c r="H46" i="62"/>
  <c r="H15" i="62"/>
  <c r="F44" i="62"/>
  <c r="H44" i="62" s="1"/>
  <c r="F52" i="62"/>
  <c r="G63" i="61"/>
  <c r="E61" i="62"/>
  <c r="D61" i="62"/>
  <c r="F31" i="60"/>
  <c r="H31" i="60" s="1"/>
  <c r="C63" i="58"/>
  <c r="F48" i="62"/>
  <c r="H8" i="58"/>
  <c r="C31" i="62"/>
  <c r="H31" i="67"/>
  <c r="D63" i="58"/>
  <c r="H23" i="62"/>
  <c r="G63" i="58"/>
  <c r="H49" i="62"/>
  <c r="F61" i="68"/>
  <c r="H61" i="68" s="1"/>
  <c r="F61" i="67"/>
  <c r="D63" i="67"/>
  <c r="H8" i="67"/>
  <c r="F61" i="66"/>
  <c r="H61" i="66" s="1"/>
  <c r="F14" i="62"/>
  <c r="F61" i="65"/>
  <c r="H61" i="65" s="1"/>
  <c r="H38" i="65"/>
  <c r="F61" i="59"/>
  <c r="H61" i="59" s="1"/>
  <c r="F8" i="62"/>
  <c r="D31" i="62"/>
  <c r="C61" i="62"/>
  <c r="F57" i="62"/>
  <c r="E63" i="61"/>
  <c r="F61" i="61"/>
  <c r="G63" i="68"/>
  <c r="H8" i="68"/>
  <c r="F31" i="68"/>
  <c r="G63" i="59"/>
  <c r="F38" i="62"/>
  <c r="F61" i="58"/>
  <c r="H38" i="58"/>
  <c r="C63" i="67"/>
  <c r="C63" i="65"/>
  <c r="C63" i="60"/>
  <c r="C63" i="68"/>
  <c r="G63" i="67"/>
  <c r="H14" i="66"/>
  <c r="F31" i="66"/>
  <c r="G63" i="65"/>
  <c r="F31" i="65"/>
  <c r="H22" i="65"/>
  <c r="G31" i="62"/>
  <c r="F31" i="59"/>
  <c r="H38" i="60"/>
  <c r="F61" i="60"/>
  <c r="H8" i="61"/>
  <c r="F31" i="61"/>
  <c r="G61" i="62"/>
  <c r="H61" i="67" l="1"/>
  <c r="H63" i="67" s="1"/>
  <c r="D63" i="62"/>
  <c r="H61" i="60"/>
  <c r="H63" i="60" s="1"/>
  <c r="H61" i="61"/>
  <c r="H22" i="62"/>
  <c r="E63" i="62"/>
  <c r="H28" i="62"/>
  <c r="H25" i="62"/>
  <c r="H57" i="62"/>
  <c r="H52" i="62"/>
  <c r="H48" i="62"/>
  <c r="H8" i="62"/>
  <c r="H14" i="62"/>
  <c r="C63" i="62"/>
  <c r="F63" i="67"/>
  <c r="F31" i="62"/>
  <c r="F61" i="62"/>
  <c r="H38" i="62"/>
  <c r="H31" i="68"/>
  <c r="H63" i="68" s="1"/>
  <c r="F63" i="68"/>
  <c r="H61" i="58"/>
  <c r="H63" i="58" s="1"/>
  <c r="F63" i="58"/>
  <c r="H31" i="66"/>
  <c r="H63" i="66" s="1"/>
  <c r="F63" i="66"/>
  <c r="H31" i="65"/>
  <c r="H63" i="65" s="1"/>
  <c r="F63" i="65"/>
  <c r="F63" i="59"/>
  <c r="H31" i="59"/>
  <c r="H63" i="59" s="1"/>
  <c r="F63" i="60"/>
  <c r="H31" i="61"/>
  <c r="F63" i="61"/>
  <c r="G63" i="62"/>
  <c r="H63" i="61" l="1"/>
  <c r="H61" i="62"/>
  <c r="H31" i="62"/>
  <c r="F63" i="62"/>
  <c r="H63" i="62" l="1"/>
</calcChain>
</file>

<file path=xl/sharedStrings.xml><?xml version="1.0" encoding="utf-8"?>
<sst xmlns="http://schemas.openxmlformats.org/spreadsheetml/2006/main" count="818" uniqueCount="88">
  <si>
    <t>TOIMINTATUOTOT</t>
  </si>
  <si>
    <t>Liiketoiminnan myyntituotot (300000-307999)</t>
  </si>
  <si>
    <t>Korvaukset kunnilta ja kuntayhtymiltä (310000-312999)</t>
  </si>
  <si>
    <t>Muut suoritteiden myyntitulot (313000-319999)</t>
  </si>
  <si>
    <t>Maksutuotot (320000-329999)</t>
  </si>
  <si>
    <t>Yleishallinnon maksut (320000-320999)</t>
  </si>
  <si>
    <t>Terveydenhuollon maksut (321000-324999)</t>
  </si>
  <si>
    <t>Sosiaalitoimen maksut (325000-326999)</t>
  </si>
  <si>
    <t>Opetus- ja kulttuuritoimen maksut (327000-327999)</t>
  </si>
  <si>
    <t>Yhdyskuntapalvelujen maksut (328000-328999)</t>
  </si>
  <si>
    <t>Muut palvelumaksut (329000-329999)</t>
  </si>
  <si>
    <t>Tuet ja avustukset (330000-339999)</t>
  </si>
  <si>
    <t>Vuokratuotot (340000-349999)</t>
  </si>
  <si>
    <t>Muut toimintatuotot (350000-359999)</t>
  </si>
  <si>
    <t>TOIMINTATULOT YHTEENSÄ</t>
  </si>
  <si>
    <t>Valmistus omaan käyttöön (370000-379999)</t>
  </si>
  <si>
    <t>TOIMINTAMENOT</t>
  </si>
  <si>
    <t>Palkat ja palkkiot (400000-409999)</t>
  </si>
  <si>
    <t>Eläkekulut (410000-414999)</t>
  </si>
  <si>
    <t>Muut henkilöstösivukulut (415000-422999)</t>
  </si>
  <si>
    <t>Henkilöstökorvaukset ja muut henkilöstömenojen korjauserät (</t>
  </si>
  <si>
    <t>Asiakaspalveluiden ostot (430000-433999)</t>
  </si>
  <si>
    <t>Muiden palveluiden ostot (434000-449999)</t>
  </si>
  <si>
    <t>Ostot tilikauden aikana (450000-466999)</t>
  </si>
  <si>
    <t>Varastojen lisäys / vähennys (4670000-4679999)</t>
  </si>
  <si>
    <t>Avustukset (470000-479999)</t>
  </si>
  <si>
    <t>Avustukset yksityisille (470000-473999)</t>
  </si>
  <si>
    <t>Avustukset yhteisöille (474000-474900)</t>
  </si>
  <si>
    <t>Avustukset taseyksiköille (475000-479999)</t>
  </si>
  <si>
    <t>Muut toimintakulut (480000-499999)</t>
  </si>
  <si>
    <t>Vuokrat (480000-489999)</t>
  </si>
  <si>
    <t>Muut toimintakulut (490000-499999)</t>
  </si>
  <si>
    <t>TOIMINTAMENOT YHTEENSÄ</t>
  </si>
  <si>
    <t>TOIMINTAKATE</t>
  </si>
  <si>
    <t xml:space="preserve"> </t>
  </si>
  <si>
    <t>Myyntituotot</t>
  </si>
  <si>
    <t>Henkilöstökulut (4000-4299)</t>
  </si>
  <si>
    <t>Palveluiden ostot (4300-4499)</t>
  </si>
  <si>
    <t>Aineet, tarvikkeet ja tavarat (4500-4699)</t>
  </si>
  <si>
    <t>300</t>
  </si>
  <si>
    <t>308</t>
  </si>
  <si>
    <t>Täyden korvauksen perusteella saadut korvaukset valtioilta (</t>
  </si>
  <si>
    <t>310</t>
  </si>
  <si>
    <t>313</t>
  </si>
  <si>
    <t>320</t>
  </si>
  <si>
    <t>321</t>
  </si>
  <si>
    <t>325</t>
  </si>
  <si>
    <t>327</t>
  </si>
  <si>
    <t>328</t>
  </si>
  <si>
    <t>329</t>
  </si>
  <si>
    <t>330</t>
  </si>
  <si>
    <t>340</t>
  </si>
  <si>
    <t>350</t>
  </si>
  <si>
    <t>370</t>
  </si>
  <si>
    <t>400</t>
  </si>
  <si>
    <t>410</t>
  </si>
  <si>
    <t>415</t>
  </si>
  <si>
    <t>423</t>
  </si>
  <si>
    <t>430</t>
  </si>
  <si>
    <t>434</t>
  </si>
  <si>
    <t>450</t>
  </si>
  <si>
    <t>467</t>
  </si>
  <si>
    <t>470</t>
  </si>
  <si>
    <t>474</t>
  </si>
  <si>
    <t>475</t>
  </si>
  <si>
    <t>480</t>
  </si>
  <si>
    <t>490</t>
  </si>
  <si>
    <t>TA
muutokset</t>
  </si>
  <si>
    <t>POIKKEAMA 
(euroa)</t>
  </si>
  <si>
    <t>TP 
2015</t>
  </si>
  <si>
    <t>TA 
2016</t>
  </si>
  <si>
    <t>TA 2016
muutoksineen</t>
  </si>
  <si>
    <t>ENNUSTE
31.12.2016</t>
  </si>
  <si>
    <t>2.</t>
  </si>
  <si>
    <t>Sivistystoimiala</t>
  </si>
  <si>
    <t>Sivistystoimialan yhteiset toiminnot</t>
  </si>
  <si>
    <t>Sivistystoimialan yhteinen hallinto</t>
  </si>
  <si>
    <t>Suomenkielinen varhaiskasvatus</t>
  </si>
  <si>
    <t>Suomenkielinen perusopetus</t>
  </si>
  <si>
    <t>Ruotsinkielinen kasvatus ja opetus</t>
  </si>
  <si>
    <t>Lukiokoulutus</t>
  </si>
  <si>
    <t>Ammatillinen koulutus</t>
  </si>
  <si>
    <t>Aikuiskoulutus</t>
  </si>
  <si>
    <t>TAE 
2017</t>
  </si>
  <si>
    <t>Muutos
Tae-17-Ta-17</t>
  </si>
  <si>
    <t>TA
2017</t>
  </si>
  <si>
    <t>Lautakunta</t>
  </si>
  <si>
    <t>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</si>
</sst>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2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0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330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" fillId="20" borderId="1" applyNumberFormat="0" applyFont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20" fillId="7" borderId="2" applyNumberFormat="0" applyAlignment="0" applyProtection="0"/>
    <xf numFmtId="0" fontId="21" fillId="23" borderId="8" applyNumberFormat="0" applyAlignment="0" applyProtection="0"/>
    <xf numFmtId="0" fontId="22" fillId="21" borderId="9" applyNumberFormat="0" applyAlignment="0" applyProtection="0"/>
    <xf numFmtId="0" fontId="23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51">
    <xf numFmtId="0" fontId="0" fillId="0" borderId="0" xfId="0"/>
    <xf numFmtId="0" fontId="2" fillId="24" borderId="0" xfId="32" applyFont="1" applyFill="1" applyBorder="1" applyAlignment="1" applyProtection="1">
      <alignment horizontal="center"/>
    </xf>
    <xf numFmtId="0" fontId="2" fillId="24" borderId="10" xfId="32" applyFont="1" applyFill="1" applyBorder="1" applyAlignment="1" applyProtection="1">
      <alignment horizontal="left"/>
    </xf>
    <xf numFmtId="3" fontId="3" fillId="24" borderId="0" xfId="32" applyNumberFormat="1" applyFont="1" applyFill="1" applyBorder="1" applyAlignment="1" applyProtection="1">
      <alignment horizontal="center"/>
    </xf>
    <xf numFmtId="0" fontId="0" fillId="0" borderId="0" xfId="0" applyProtection="1"/>
    <xf numFmtId="0" fontId="2" fillId="24" borderId="0" xfId="0" applyFont="1" applyFill="1" applyBorder="1" applyProtection="1"/>
    <xf numFmtId="0" fontId="4" fillId="24" borderId="0" xfId="32" applyFont="1" applyFill="1" applyBorder="1" applyAlignment="1" applyProtection="1">
      <alignment horizontal="left"/>
    </xf>
    <xf numFmtId="38" fontId="2" fillId="24" borderId="0" xfId="32" applyNumberFormat="1" applyFont="1" applyFill="1" applyBorder="1" applyAlignment="1" applyProtection="1">
      <alignment horizontal="center"/>
    </xf>
    <xf numFmtId="1" fontId="3" fillId="25" borderId="0" xfId="0" applyNumberFormat="1" applyFont="1" applyFill="1" applyBorder="1" applyProtection="1"/>
    <xf numFmtId="0" fontId="3" fillId="25" borderId="0" xfId="0" applyFont="1" applyFill="1" applyBorder="1" applyProtection="1"/>
    <xf numFmtId="0" fontId="2" fillId="25" borderId="0" xfId="34" applyNumberFormat="1" applyFont="1" applyFill="1" applyAlignment="1" applyProtection="1">
      <alignment wrapText="1"/>
    </xf>
    <xf numFmtId="1" fontId="3" fillId="24" borderId="0" xfId="0" applyNumberFormat="1" applyFont="1" applyFill="1" applyBorder="1" applyProtection="1"/>
    <xf numFmtId="0" fontId="3" fillId="24" borderId="0" xfId="0" applyFont="1" applyFill="1" applyBorder="1" applyProtection="1"/>
    <xf numFmtId="0" fontId="2" fillId="24" borderId="0" xfId="34" applyNumberFormat="1" applyFont="1" applyFill="1" applyAlignment="1" applyProtection="1">
      <alignment horizontal="center" wrapText="1"/>
    </xf>
    <xf numFmtId="0" fontId="2" fillId="24" borderId="0" xfId="0" applyFont="1" applyFill="1" applyAlignment="1" applyProtection="1">
      <alignment wrapText="1"/>
    </xf>
    <xf numFmtId="0" fontId="3" fillId="24" borderId="0" xfId="0" applyFont="1" applyFill="1" applyBorder="1" applyAlignment="1" applyProtection="1">
      <alignment horizontal="center"/>
    </xf>
    <xf numFmtId="0" fontId="0" fillId="24" borderId="0" xfId="0" applyFill="1" applyAlignment="1" applyProtection="1">
      <alignment horizontal="center"/>
    </xf>
    <xf numFmtId="1" fontId="2" fillId="24" borderId="0" xfId="32" applyNumberFormat="1" applyFont="1" applyFill="1" applyBorder="1" applyAlignment="1" applyProtection="1">
      <alignment horizontal="left"/>
    </xf>
    <xf numFmtId="0" fontId="3" fillId="24" borderId="0" xfId="0" applyFont="1" applyFill="1" applyProtection="1"/>
    <xf numFmtId="1" fontId="2" fillId="24" borderId="10" xfId="32" applyNumberFormat="1" applyFont="1" applyFill="1" applyBorder="1" applyAlignment="1" applyProtection="1">
      <alignment horizontal="left"/>
    </xf>
    <xf numFmtId="3" fontId="2" fillId="24" borderId="10" xfId="32" applyNumberFormat="1" applyFont="1" applyFill="1" applyBorder="1" applyAlignment="1" applyProtection="1">
      <alignment horizontal="right"/>
    </xf>
    <xf numFmtId="0" fontId="2" fillId="24" borderId="0" xfId="32" applyNumberFormat="1" applyFont="1" applyFill="1" applyBorder="1" applyAlignment="1" applyProtection="1">
      <alignment horizontal="left"/>
    </xf>
    <xf numFmtId="0" fontId="3" fillId="24" borderId="0" xfId="32" applyFont="1" applyFill="1" applyBorder="1" applyAlignment="1" applyProtection="1">
      <alignment horizontal="left" indent="1"/>
    </xf>
    <xf numFmtId="3" fontId="2" fillId="24" borderId="0" xfId="32" applyNumberFormat="1" applyFont="1" applyFill="1" applyBorder="1" applyAlignment="1" applyProtection="1">
      <alignment horizontal="right"/>
    </xf>
    <xf numFmtId="0" fontId="2" fillId="24" borderId="10" xfId="32" applyNumberFormat="1" applyFont="1" applyFill="1" applyBorder="1" applyAlignment="1" applyProtection="1">
      <alignment horizontal="left"/>
    </xf>
    <xf numFmtId="0" fontId="3" fillId="24" borderId="0" xfId="32" applyFont="1" applyFill="1" applyBorder="1" applyAlignment="1" applyProtection="1">
      <alignment horizontal="left"/>
    </xf>
    <xf numFmtId="0" fontId="4" fillId="26" borderId="0" xfId="32" applyFont="1" applyFill="1" applyBorder="1" applyAlignment="1" applyProtection="1">
      <alignment horizontal="left"/>
    </xf>
    <xf numFmtId="3" fontId="4" fillId="26" borderId="0" xfId="32" applyNumberFormat="1" applyFont="1" applyFill="1" applyBorder="1" applyAlignment="1" applyProtection="1">
      <alignment horizontal="right"/>
    </xf>
    <xf numFmtId="0" fontId="6" fillId="0" borderId="10" xfId="34" applyFont="1" applyBorder="1" applyAlignment="1" applyProtection="1">
      <alignment horizontal="left"/>
    </xf>
    <xf numFmtId="38" fontId="2" fillId="26" borderId="0" xfId="32" applyNumberFormat="1" applyFont="1" applyFill="1" applyBorder="1" applyAlignment="1" applyProtection="1">
      <alignment horizontal="center"/>
    </xf>
    <xf numFmtId="3" fontId="4" fillId="24" borderId="0" xfId="32" applyNumberFormat="1" applyFont="1" applyFill="1" applyBorder="1" applyAlignment="1" applyProtection="1">
      <alignment horizontal="right"/>
    </xf>
    <xf numFmtId="1" fontId="2" fillId="26" borderId="0" xfId="32" applyNumberFormat="1" applyFont="1" applyFill="1" applyBorder="1" applyProtection="1"/>
    <xf numFmtId="0" fontId="2" fillId="26" borderId="0" xfId="32" applyNumberFormat="1" applyFont="1" applyFill="1" applyBorder="1" applyAlignment="1" applyProtection="1">
      <alignment horizontal="left"/>
    </xf>
    <xf numFmtId="3" fontId="2" fillId="24" borderId="11" xfId="32" applyNumberFormat="1" applyFont="1" applyFill="1" applyBorder="1" applyAlignment="1" applyProtection="1">
      <alignment horizontal="right"/>
    </xf>
    <xf numFmtId="3" fontId="0" fillId="0" borderId="0" xfId="0" applyNumberFormat="1" applyProtection="1"/>
    <xf numFmtId="0" fontId="1" fillId="24" borderId="0" xfId="0" applyFont="1" applyFill="1" applyBorder="1" applyAlignment="1" applyProtection="1">
      <alignment horizontal="center"/>
    </xf>
    <xf numFmtId="0" fontId="1" fillId="0" borderId="0" xfId="0" applyFont="1" applyProtection="1"/>
    <xf numFmtId="3" fontId="2" fillId="24" borderId="12" xfId="32" applyNumberFormat="1" applyFont="1" applyFill="1" applyBorder="1" applyAlignment="1" applyProtection="1">
      <alignment horizontal="right"/>
    </xf>
    <xf numFmtId="3" fontId="2" fillId="25" borderId="0" xfId="34" applyNumberFormat="1" applyFont="1" applyFill="1" applyAlignment="1" applyProtection="1">
      <alignment wrapText="1"/>
    </xf>
    <xf numFmtId="3" fontId="2" fillId="24" borderId="0" xfId="0" applyNumberFormat="1" applyFont="1" applyFill="1" applyAlignment="1" applyProtection="1">
      <alignment wrapText="1"/>
    </xf>
    <xf numFmtId="3" fontId="3" fillId="24" borderId="0" xfId="0" applyNumberFormat="1" applyFont="1" applyFill="1" applyBorder="1" applyAlignment="1" applyProtection="1">
      <alignment horizontal="center"/>
    </xf>
    <xf numFmtId="3" fontId="0" fillId="24" borderId="0" xfId="0" applyNumberFormat="1" applyFill="1" applyAlignment="1" applyProtection="1">
      <alignment horizontal="center"/>
    </xf>
    <xf numFmtId="3" fontId="2" fillId="26" borderId="0" xfId="32" applyNumberFormat="1" applyFont="1" applyFill="1" applyBorder="1" applyAlignment="1" applyProtection="1">
      <alignment horizontal="center"/>
    </xf>
    <xf numFmtId="3" fontId="2" fillId="24" borderId="0" xfId="32" applyNumberFormat="1" applyFont="1" applyFill="1" applyBorder="1" applyAlignment="1" applyProtection="1">
      <alignment horizontal="center"/>
    </xf>
    <xf numFmtId="3" fontId="2" fillId="27" borderId="10" xfId="32" applyNumberFormat="1" applyFont="1" applyFill="1" applyBorder="1" applyAlignment="1" applyProtection="1">
      <alignment horizontal="right"/>
    </xf>
    <xf numFmtId="3" fontId="4" fillId="27" borderId="0" xfId="32" applyNumberFormat="1" applyFont="1" applyFill="1" applyBorder="1" applyAlignment="1" applyProtection="1">
      <alignment horizontal="right"/>
    </xf>
    <xf numFmtId="14" fontId="2" fillId="24" borderId="0" xfId="34" applyNumberFormat="1" applyFont="1" applyFill="1" applyAlignment="1" applyProtection="1">
      <alignment horizontal="center" wrapText="1"/>
    </xf>
    <xf numFmtId="0" fontId="24" fillId="24" borderId="0" xfId="0" applyFont="1" applyFill="1" applyAlignment="1" applyProtection="1">
      <alignment wrapText="1"/>
    </xf>
    <xf numFmtId="0" fontId="2" fillId="0" borderId="0" xfId="32" applyNumberFormat="1" applyFont="1" applyFill="1" applyBorder="1" applyAlignment="1" applyProtection="1">
      <alignment horizontal="left"/>
    </xf>
    <xf numFmtId="0" fontId="3" fillId="0" borderId="0" xfId="32" applyFont="1" applyFill="1" applyBorder="1" applyAlignment="1" applyProtection="1">
      <alignment horizontal="left" indent="1"/>
    </xf>
    <xf numFmtId="164" fontId="2" fillId="24" borderId="0" xfId="46" applyNumberFormat="1" applyFont="1" applyFill="1" applyBorder="1" applyAlignment="1" applyProtection="1">
      <alignment horizontal="right"/>
    </xf>
  </cellXfs>
  <cellStyles count="47">
    <cellStyle name="20 % - Aksentti1" xfId="1" builtinId="30" customBuiltin="1"/>
    <cellStyle name="20 % - Aksentti2" xfId="2" builtinId="34" customBuiltin="1"/>
    <cellStyle name="20 % - Aksentti3" xfId="3" builtinId="38" customBuiltin="1"/>
    <cellStyle name="20 % - Aksentti4" xfId="4" builtinId="42" customBuiltin="1"/>
    <cellStyle name="20 % - Aksentti5" xfId="5" builtinId="46" customBuiltin="1"/>
    <cellStyle name="20 % - Aksentti6" xfId="6" builtinId="50" customBuiltin="1"/>
    <cellStyle name="40 % - Aksentti1" xfId="7" builtinId="31" customBuiltin="1"/>
    <cellStyle name="40 % - Aksentti2" xfId="8" builtinId="35" customBuiltin="1"/>
    <cellStyle name="40 % - Aksentti3" xfId="9" builtinId="39" customBuiltin="1"/>
    <cellStyle name="40 % - Aksentti4" xfId="10" builtinId="43" customBuiltin="1"/>
    <cellStyle name="40 % - Aksentti5" xfId="11" builtinId="47" customBuiltin="1"/>
    <cellStyle name="40 % - Aksentti6" xfId="12" builtinId="51" customBuiltin="1"/>
    <cellStyle name="60 % - Aksentti1" xfId="13" builtinId="32" customBuiltin="1"/>
    <cellStyle name="60 % - Aksentti2" xfId="14" builtinId="36" customBuiltin="1"/>
    <cellStyle name="60 % - Aksentti3" xfId="15" builtinId="40" customBuiltin="1"/>
    <cellStyle name="60 % - Aksentti4" xfId="16" builtinId="44" customBuiltin="1"/>
    <cellStyle name="60 % - Aksentti5" xfId="17" builtinId="48" customBuiltin="1"/>
    <cellStyle name="60 % - Aksentti6" xfId="18" builtinId="52" customBuiltin="1"/>
    <cellStyle name="Aksentti1" xfId="19" builtinId="29" customBuiltin="1"/>
    <cellStyle name="Aksentti2" xfId="20" builtinId="33" customBuiltin="1"/>
    <cellStyle name="Aksentti3" xfId="21" builtinId="37" customBuiltin="1"/>
    <cellStyle name="Aksentti4" xfId="22" builtinId="41" customBuiltin="1"/>
    <cellStyle name="Aksentti5" xfId="23" builtinId="45" customBuiltin="1"/>
    <cellStyle name="Aksentti6" xfId="24" builtinId="49" customBuiltin="1"/>
    <cellStyle name="Huomautus" xfId="25" builtinId="10" customBuiltin="1"/>
    <cellStyle name="Huono" xfId="26" builtinId="27" customBuiltin="1"/>
    <cellStyle name="Hyvä" xfId="27" builtinId="26" customBuiltin="1"/>
    <cellStyle name="Laskenta" xfId="28" builtinId="22" customBuiltin="1"/>
    <cellStyle name="Linkitetty solu" xfId="29" builtinId="24" customBuiltin="1"/>
    <cellStyle name="Neutraali" xfId="30" builtinId="28" customBuiltin="1"/>
    <cellStyle name="Normaali" xfId="0" builtinId="0"/>
    <cellStyle name="Normal 2" xfId="31"/>
    <cellStyle name="Normal 3" xfId="32"/>
    <cellStyle name="Normal_Taul23" xfId="33"/>
    <cellStyle name="Normal_Taul3" xfId="34"/>
    <cellStyle name="Otsikko" xfId="35" builtinId="15" customBuiltin="1"/>
    <cellStyle name="Otsikko 1" xfId="36" builtinId="16" customBuiltin="1"/>
    <cellStyle name="Otsikko 2" xfId="37" builtinId="17" customBuiltin="1"/>
    <cellStyle name="Otsikko 3" xfId="38" builtinId="18" customBuiltin="1"/>
    <cellStyle name="Otsikko 4" xfId="39" builtinId="19" customBuiltin="1"/>
    <cellStyle name="Prosentti" xfId="46" builtinId="5"/>
    <cellStyle name="Selittävä teksti" xfId="40" builtinId="53" customBuiltin="1"/>
    <cellStyle name="Summa" xfId="41" builtinId="25" customBuiltin="1"/>
    <cellStyle name="Syöttö" xfId="42" builtinId="20" customBuiltin="1"/>
    <cellStyle name="Tarkistussolu" xfId="43" builtinId="23" customBuiltin="1"/>
    <cellStyle name="Tulostus" xfId="44" builtinId="21" customBuiltin="1"/>
    <cellStyle name="Varoitusteksti" xfId="45" builtinId="11" customBuiltin="1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1927860</xdr:colOff>
      <xdr:row>1</xdr:row>
      <xdr:rowOff>411480</xdr:rowOff>
    </xdr:to>
    <xdr:pic>
      <xdr:nvPicPr>
        <xdr:cNvPr id="15259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897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1920240</xdr:colOff>
      <xdr:row>2</xdr:row>
      <xdr:rowOff>0</xdr:rowOff>
    </xdr:to>
    <xdr:pic>
      <xdr:nvPicPr>
        <xdr:cNvPr id="15156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821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15054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14952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14849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pageSetUpPr fitToPage="1"/>
  </sheetPr>
  <dimension ref="A1:L64"/>
  <sheetViews>
    <sheetView tabSelected="1" zoomScaleNormal="100" workbookViewId="0">
      <pane xSplit="2" ySplit="5" topLeftCell="C6" activePane="bottomRight" state="frozen"/>
      <selection activeCell="E10" sqref="E10"/>
      <selection pane="topRight" activeCell="E10" sqref="E10"/>
      <selection pane="bottomLeft" activeCell="E10" sqref="E10"/>
      <selection pane="bottomRight" activeCell="C6" sqref="C6"/>
    </sheetView>
  </sheetViews>
  <sheetFormatPr defaultColWidth="9.109375" defaultRowHeight="13.2"/>
  <cols>
    <col min="1" max="1" width="6.33203125" style="4" customWidth="1"/>
    <col min="2" max="2" width="56.109375" style="4" bestFit="1" customWidth="1"/>
    <col min="3" max="3" width="16.6640625" style="36" customWidth="1"/>
    <col min="4" max="5" width="16.6640625" style="4" hidden="1" customWidth="1"/>
    <col min="6" max="6" width="16.6640625" style="4" customWidth="1"/>
    <col min="7" max="8" width="16.6640625" style="4" hidden="1" customWidth="1"/>
    <col min="9" max="9" width="13.33203125" style="4" bestFit="1" customWidth="1"/>
    <col min="10" max="11" width="13.33203125" style="4" customWidth="1"/>
    <col min="12" max="16384" width="9.109375" style="4"/>
  </cols>
  <sheetData>
    <row r="1" spans="1:1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</row>
    <row r="2" spans="1:11" ht="33" customHeight="1">
      <c r="A2" s="11"/>
      <c r="B2" s="12"/>
      <c r="C2" s="13" t="s">
        <v>69</v>
      </c>
      <c r="D2" s="13" t="s">
        <v>70</v>
      </c>
      <c r="E2" s="13" t="s">
        <v>67</v>
      </c>
      <c r="F2" s="13" t="s">
        <v>71</v>
      </c>
      <c r="G2" s="13" t="s">
        <v>72</v>
      </c>
      <c r="H2" s="13" t="s">
        <v>68</v>
      </c>
      <c r="I2" s="13" t="s">
        <v>83</v>
      </c>
      <c r="J2" s="13" t="s">
        <v>85</v>
      </c>
      <c r="K2" s="13" t="s">
        <v>84</v>
      </c>
    </row>
    <row r="3" spans="1:11">
      <c r="A3" s="11"/>
      <c r="B3" s="5"/>
      <c r="C3" s="13"/>
      <c r="D3" s="13"/>
      <c r="E3" s="13"/>
      <c r="F3" s="13"/>
      <c r="G3" s="13" t="s">
        <v>73</v>
      </c>
      <c r="H3" s="13"/>
      <c r="I3" s="46" t="s">
        <v>86</v>
      </c>
      <c r="J3" s="46" t="s">
        <v>87</v>
      </c>
      <c r="K3" s="46"/>
    </row>
    <row r="4" spans="1:11">
      <c r="A4" s="11"/>
      <c r="B4" s="5" t="s">
        <v>74</v>
      </c>
      <c r="C4" s="14"/>
      <c r="D4" s="14"/>
      <c r="E4" s="14"/>
      <c r="F4" s="14"/>
      <c r="G4" s="14"/>
      <c r="H4" s="14"/>
      <c r="I4" s="47"/>
      <c r="J4" s="47"/>
      <c r="K4" s="47"/>
    </row>
    <row r="5" spans="1:11">
      <c r="A5" s="11"/>
      <c r="B5" s="12" t="s">
        <v>34</v>
      </c>
      <c r="C5" s="35"/>
      <c r="D5" s="15"/>
      <c r="E5" s="16"/>
      <c r="F5" s="16"/>
      <c r="G5" s="16"/>
      <c r="H5" s="16"/>
      <c r="I5" s="16"/>
      <c r="J5" s="16"/>
      <c r="K5" s="16"/>
    </row>
    <row r="6" spans="1:11" ht="13.8">
      <c r="A6" s="31"/>
      <c r="B6" s="26" t="s">
        <v>0</v>
      </c>
      <c r="C6" s="29"/>
      <c r="D6" s="29"/>
      <c r="E6" s="29"/>
      <c r="F6" s="29"/>
      <c r="G6" s="29"/>
      <c r="H6" s="29"/>
      <c r="I6" s="29"/>
      <c r="J6" s="29"/>
      <c r="K6" s="29"/>
    </row>
    <row r="7" spans="1:11">
      <c r="A7" s="17"/>
      <c r="B7" s="18" t="s">
        <v>34</v>
      </c>
      <c r="C7" s="7"/>
      <c r="D7" s="7"/>
      <c r="E7" s="1"/>
      <c r="F7" s="1"/>
      <c r="G7" s="1"/>
      <c r="H7" s="1"/>
      <c r="I7" s="1"/>
      <c r="J7" s="1"/>
      <c r="K7" s="1"/>
    </row>
    <row r="8" spans="1:11">
      <c r="A8" s="19"/>
      <c r="B8" s="2" t="s">
        <v>35</v>
      </c>
      <c r="C8" s="20">
        <f t="shared" ref="C8:G8" si="0">SUM(C9:C12)</f>
        <v>11845926.41</v>
      </c>
      <c r="D8" s="20">
        <f t="shared" si="0"/>
        <v>11855871</v>
      </c>
      <c r="E8" s="20">
        <f t="shared" si="0"/>
        <v>0</v>
      </c>
      <c r="F8" s="20">
        <f t="shared" si="0"/>
        <v>11855871</v>
      </c>
      <c r="G8" s="20">
        <f t="shared" si="0"/>
        <v>12295182</v>
      </c>
      <c r="H8" s="20">
        <f>F8-G8</f>
        <v>-439311</v>
      </c>
      <c r="I8" s="20">
        <f t="shared" ref="I8:K8" si="1">SUM(I9:I12)</f>
        <v>10878653</v>
      </c>
      <c r="J8" s="20">
        <f t="shared" si="1"/>
        <v>10878653</v>
      </c>
      <c r="K8" s="20">
        <f t="shared" si="1"/>
        <v>0</v>
      </c>
    </row>
    <row r="9" spans="1:11">
      <c r="A9" s="21" t="s">
        <v>39</v>
      </c>
      <c r="B9" s="22" t="s">
        <v>1</v>
      </c>
      <c r="C9" s="20">
        <f>SUM('VAL YHT:LAIKUIS'!C9)</f>
        <v>3506964.06</v>
      </c>
      <c r="D9" s="20">
        <f>SUM('VAL YHT:LAIKUIS'!D9)</f>
        <v>4030254.84</v>
      </c>
      <c r="E9" s="20">
        <f>SUM('VAL YHT:LAIKUIS'!E9)</f>
        <v>0</v>
      </c>
      <c r="F9" s="20">
        <f>SUM('VAL YHT:LAIKUIS'!F9)</f>
        <v>4030254.84</v>
      </c>
      <c r="G9" s="20">
        <f>SUM('VAL YHT:LAIKUIS'!G9)</f>
        <v>4033230</v>
      </c>
      <c r="H9" s="20">
        <f>SUM('VAL YHT:LAIKUIS'!H9)</f>
        <v>-2975.1599999998125</v>
      </c>
      <c r="I9" s="20">
        <f>'VAL YHT'!I9+VAKAOP!I9+VAVARKPA!I9+VAPERUSO!I9+'VARUKAOP '!I9+LALUKIOT!I9+'LAMMATIT '!I9+LAIKUIS!I9</f>
        <v>2674310</v>
      </c>
      <c r="J9" s="20">
        <f>'VAL YHT'!J9+VAKAOP!J9+VAVARKPA!J9+VAPERUSO!J9+'VARUKAOP '!J9+LALUKIOT!J9+'LAMMATIT '!J9+LAIKUIS!J9</f>
        <v>2674310</v>
      </c>
      <c r="K9" s="20">
        <f>'VAL YHT'!K9+VAKAOP!K9+VAVARKPA!K9+VAPERUSO!K9+'VARUKAOP '!K9+LALUKIOT!K9+'LAMMATIT '!K9+LAIKUIS!K9</f>
        <v>0</v>
      </c>
    </row>
    <row r="10" spans="1:11">
      <c r="A10" s="21" t="s">
        <v>40</v>
      </c>
      <c r="B10" s="22" t="s">
        <v>41</v>
      </c>
      <c r="C10" s="20">
        <f>SUM('VAL YHT:LAIKUIS'!C10)</f>
        <v>122415.99</v>
      </c>
      <c r="D10" s="20">
        <f>SUM('VAL YHT:LAIKUIS'!D10)</f>
        <v>130000.08</v>
      </c>
      <c r="E10" s="20">
        <f>SUM('VAL YHT:LAIKUIS'!E10)</f>
        <v>0</v>
      </c>
      <c r="F10" s="20">
        <f>SUM('VAL YHT:LAIKUIS'!F10)</f>
        <v>130000.08</v>
      </c>
      <c r="G10" s="20">
        <f>SUM('VAL YHT:LAIKUIS'!G10)</f>
        <v>130000</v>
      </c>
      <c r="H10" s="20">
        <f>SUM('VAL YHT:LAIKUIS'!H10)</f>
        <v>8.000000000174623E-2</v>
      </c>
      <c r="I10" s="20">
        <f>'VAL YHT'!I10+VAKAOP!I10+VAVARKPA!I10+VAPERUSO!I10+'VARUKAOP '!I10+LALUKIOT!I10+'LAMMATIT '!I10+LAIKUIS!I10</f>
        <v>130000</v>
      </c>
      <c r="J10" s="20">
        <f>'VAL YHT'!J10+VAKAOP!J10+VAVARKPA!J10+VAPERUSO!J10+'VARUKAOP '!J10+LALUKIOT!J10+'LAMMATIT '!J10+LAIKUIS!J10</f>
        <v>130000</v>
      </c>
      <c r="K10" s="20">
        <f>'VAL YHT'!K10+VAKAOP!K10+VAVARKPA!K10+VAPERUSO!K10+'VARUKAOP '!K10+LALUKIOT!K10+'LAMMATIT '!K10+LAIKUIS!K10</f>
        <v>0</v>
      </c>
    </row>
    <row r="11" spans="1:11">
      <c r="A11" s="21" t="s">
        <v>42</v>
      </c>
      <c r="B11" s="22" t="s">
        <v>2</v>
      </c>
      <c r="C11" s="20">
        <f>SUM('VAL YHT:LAIKUIS'!C11)</f>
        <v>6966713.9499999993</v>
      </c>
      <c r="D11" s="20">
        <f>SUM('VAL YHT:LAIKUIS'!D11)</f>
        <v>6501815.8799999999</v>
      </c>
      <c r="E11" s="20">
        <f>SUM('VAL YHT:LAIKUIS'!E11)</f>
        <v>0</v>
      </c>
      <c r="F11" s="20">
        <f>SUM('VAL YHT:LAIKUIS'!F11)</f>
        <v>6501815.8799999999</v>
      </c>
      <c r="G11" s="20">
        <f>SUM('VAL YHT:LAIKUIS'!G11)</f>
        <v>6899772</v>
      </c>
      <c r="H11" s="20">
        <f>SUM('VAL YHT:LAIKUIS'!H11)</f>
        <v>-397956.12000000005</v>
      </c>
      <c r="I11" s="20">
        <f>'VAL YHT'!I11+VAKAOP!I11+VAVARKPA!I11+VAPERUSO!I11+'VARUKAOP '!I11+LALUKIOT!I11+'LAMMATIT '!I11+LAIKUIS!I11</f>
        <v>6809583</v>
      </c>
      <c r="J11" s="20">
        <f>'VAL YHT'!J11+VAKAOP!J11+VAVARKPA!J11+VAPERUSO!J11+'VARUKAOP '!J11+LALUKIOT!J11+'LAMMATIT '!J11+LAIKUIS!J11</f>
        <v>6809583</v>
      </c>
      <c r="K11" s="20">
        <f>'VAL YHT'!K11+VAKAOP!K11+VAVARKPA!K11+VAPERUSO!K11+'VARUKAOP '!K11+LALUKIOT!K11+'LAMMATIT '!K11+LAIKUIS!K11</f>
        <v>0</v>
      </c>
    </row>
    <row r="12" spans="1:11">
      <c r="A12" s="21" t="s">
        <v>43</v>
      </c>
      <c r="B12" s="22" t="s">
        <v>3</v>
      </c>
      <c r="C12" s="20">
        <f>SUM('VAL YHT:LAIKUIS'!C12)</f>
        <v>1249832.4100000001</v>
      </c>
      <c r="D12" s="20">
        <f>SUM('VAL YHT:LAIKUIS'!D12)</f>
        <v>1193800.2</v>
      </c>
      <c r="E12" s="20">
        <f>SUM('VAL YHT:LAIKUIS'!E12)</f>
        <v>0</v>
      </c>
      <c r="F12" s="20">
        <f>SUM('VAL YHT:LAIKUIS'!F12)</f>
        <v>1193800.2</v>
      </c>
      <c r="G12" s="20">
        <f>SUM('VAL YHT:LAIKUIS'!G12)</f>
        <v>1232180</v>
      </c>
      <c r="H12" s="20">
        <f>SUM('VAL YHT:LAIKUIS'!H12)</f>
        <v>-38379.800000000047</v>
      </c>
      <c r="I12" s="20">
        <f>'VAL YHT'!I12+VAKAOP!I12+VAVARKPA!I12+VAPERUSO!I12+'VARUKAOP '!I12+LALUKIOT!I12+'LAMMATIT '!I12+LAIKUIS!I12</f>
        <v>1264760</v>
      </c>
      <c r="J12" s="20">
        <f>'VAL YHT'!J12+VAKAOP!J12+VAVARKPA!J12+VAPERUSO!J12+'VARUKAOP '!J12+LALUKIOT!J12+'LAMMATIT '!J12+LAIKUIS!J12</f>
        <v>1264760</v>
      </c>
      <c r="K12" s="20">
        <f>'VAL YHT'!K12+VAKAOP!K12+VAVARKPA!K12+VAPERUSO!K12+'VARUKAOP '!K12+LALUKIOT!K12+'LAMMATIT '!K12+LAIKUIS!K12</f>
        <v>0</v>
      </c>
    </row>
    <row r="13" spans="1:11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>
      <c r="A14" s="24"/>
      <c r="B14" s="2" t="s">
        <v>4</v>
      </c>
      <c r="C14" s="20">
        <f t="shared" ref="C14:G14" si="2">SUM(C15:C20)</f>
        <v>8964141</v>
      </c>
      <c r="D14" s="20">
        <f t="shared" si="2"/>
        <v>8966420.7599999998</v>
      </c>
      <c r="E14" s="20">
        <f t="shared" si="2"/>
        <v>500000</v>
      </c>
      <c r="F14" s="20">
        <f t="shared" si="2"/>
        <v>9466420.7599999998</v>
      </c>
      <c r="G14" s="20">
        <f t="shared" si="2"/>
        <v>9301720</v>
      </c>
      <c r="H14" s="20">
        <f t="shared" ref="H14:H28" si="3">F14-G14</f>
        <v>164700.75999999978</v>
      </c>
      <c r="I14" s="20">
        <f t="shared" ref="I14:K14" si="4">SUM(I15:I20)</f>
        <v>10592230</v>
      </c>
      <c r="J14" s="20">
        <f t="shared" si="4"/>
        <v>10592230</v>
      </c>
      <c r="K14" s="20">
        <f t="shared" si="4"/>
        <v>0</v>
      </c>
    </row>
    <row r="15" spans="1:11">
      <c r="A15" s="21" t="s">
        <v>44</v>
      </c>
      <c r="B15" s="22" t="s">
        <v>5</v>
      </c>
      <c r="C15" s="20">
        <f>SUM('VAL YHT:LAIKUIS'!C15)</f>
        <v>0</v>
      </c>
      <c r="D15" s="20">
        <f>SUM('VAL YHT:LAIKUIS'!D15)</f>
        <v>0</v>
      </c>
      <c r="E15" s="20">
        <f>SUM('VAL YHT:LAIKUIS'!E15)</f>
        <v>0</v>
      </c>
      <c r="F15" s="20">
        <f>SUM('VAL YHT:LAIKUIS'!F15)</f>
        <v>0</v>
      </c>
      <c r="G15" s="20">
        <f>SUM('VAL YHT:LAIKUIS'!G15)</f>
        <v>0</v>
      </c>
      <c r="H15" s="20">
        <f>SUM('VAL YHT:LAIKUIS'!H15)</f>
        <v>0</v>
      </c>
      <c r="I15" s="20">
        <f>'VAL YHT'!I15+VAKAOP!I15+VAVARKPA!I15+VAPERUSO!I15+'VARUKAOP '!I15+LALUKIOT!I15+'LAMMATIT '!I15+LAIKUIS!I15</f>
        <v>0</v>
      </c>
      <c r="J15" s="20">
        <f>'VAL YHT'!J15+VAKAOP!J15+VAVARKPA!J15+VAPERUSO!J15+'VARUKAOP '!J15+LALUKIOT!J15+'LAMMATIT '!J15+LAIKUIS!J15</f>
        <v>0</v>
      </c>
      <c r="K15" s="20">
        <f>'VAL YHT'!K15+VAKAOP!K15+VAVARKPA!K15+VAPERUSO!K15+'VARUKAOP '!K15+LALUKIOT!K15+'LAMMATIT '!K15+LAIKUIS!K15</f>
        <v>0</v>
      </c>
    </row>
    <row r="16" spans="1:11">
      <c r="A16" s="21" t="s">
        <v>45</v>
      </c>
      <c r="B16" s="22" t="s">
        <v>6</v>
      </c>
      <c r="C16" s="20">
        <f>SUM('VAL YHT:LAIKUIS'!C16)</f>
        <v>0</v>
      </c>
      <c r="D16" s="20">
        <f>SUM('VAL YHT:LAIKUIS'!D16)</f>
        <v>0</v>
      </c>
      <c r="E16" s="20">
        <f>SUM('VAL YHT:LAIKUIS'!E16)</f>
        <v>0</v>
      </c>
      <c r="F16" s="20">
        <f>SUM('VAL YHT:LAIKUIS'!F16)</f>
        <v>0</v>
      </c>
      <c r="G16" s="20">
        <f>SUM('VAL YHT:LAIKUIS'!G16)</f>
        <v>0</v>
      </c>
      <c r="H16" s="20">
        <f>SUM('VAL YHT:LAIKUIS'!H16)</f>
        <v>0</v>
      </c>
      <c r="I16" s="20">
        <f>'VAL YHT'!I16+VAKAOP!I16+VAVARKPA!I16+VAPERUSO!I16+'VARUKAOP '!I16+LALUKIOT!I16+'LAMMATIT '!I16+LAIKUIS!I16</f>
        <v>0</v>
      </c>
      <c r="J16" s="20">
        <f>'VAL YHT'!J16+VAKAOP!J16+VAVARKPA!J16+VAPERUSO!J16+'VARUKAOP '!J16+LALUKIOT!J16+'LAMMATIT '!J16+LAIKUIS!J16</f>
        <v>0</v>
      </c>
      <c r="K16" s="20">
        <f>'VAL YHT'!K16+VAKAOP!K16+VAVARKPA!K16+VAPERUSO!K16+'VARUKAOP '!K16+LALUKIOT!K16+'LAMMATIT '!K16+LAIKUIS!K16</f>
        <v>0</v>
      </c>
    </row>
    <row r="17" spans="1:11">
      <c r="A17" s="21" t="s">
        <v>46</v>
      </c>
      <c r="B17" s="22" t="s">
        <v>7</v>
      </c>
      <c r="C17" s="20">
        <f>SUM('VAL YHT:LAIKUIS'!C17)</f>
        <v>8141260.8300000001</v>
      </c>
      <c r="D17" s="20">
        <f>SUM('VAL YHT:LAIKUIS'!D17)</f>
        <v>8207000.2800000003</v>
      </c>
      <c r="E17" s="20">
        <f>SUM('VAL YHT:LAIKUIS'!E17)</f>
        <v>500000</v>
      </c>
      <c r="F17" s="20">
        <f>SUM('VAL YHT:LAIKUIS'!F17)</f>
        <v>8707000.2800000012</v>
      </c>
      <c r="G17" s="20">
        <f>SUM('VAL YHT:LAIKUIS'!G17)</f>
        <v>8518000</v>
      </c>
      <c r="H17" s="20">
        <f>SUM('VAL YHT:LAIKUIS'!H17)</f>
        <v>189000.28000000023</v>
      </c>
      <c r="I17" s="20">
        <f>'VAL YHT'!I17+VAKAOP!I17+VAVARKPA!I17+VAPERUSO!I17+'VARUKAOP '!I17+LALUKIOT!I17+'LAMMATIT '!I17+LAIKUIS!I17</f>
        <v>9716180</v>
      </c>
      <c r="J17" s="20">
        <f>'VAL YHT'!J17+VAKAOP!J17+VAVARKPA!J17+VAPERUSO!J17+'VARUKAOP '!J17+LALUKIOT!J17+'LAMMATIT '!J17+LAIKUIS!J17</f>
        <v>9716180</v>
      </c>
      <c r="K17" s="20">
        <f>'VAL YHT'!K17+VAKAOP!K17+VAVARKPA!K17+VAPERUSO!K17+'VARUKAOP '!K17+LALUKIOT!K17+'LAMMATIT '!K17+LAIKUIS!K17</f>
        <v>0</v>
      </c>
    </row>
    <row r="18" spans="1:11">
      <c r="A18" s="21" t="s">
        <v>47</v>
      </c>
      <c r="B18" s="22" t="s">
        <v>8</v>
      </c>
      <c r="C18" s="20">
        <f>SUM('VAL YHT:LAIKUIS'!C18)</f>
        <v>792853.03</v>
      </c>
      <c r="D18" s="20">
        <f>SUM('VAL YHT:LAIKUIS'!D18)</f>
        <v>744200.28</v>
      </c>
      <c r="E18" s="20">
        <f>SUM('VAL YHT:LAIKUIS'!E18)</f>
        <v>0</v>
      </c>
      <c r="F18" s="20">
        <f>SUM('VAL YHT:LAIKUIS'!F18)</f>
        <v>744200.28</v>
      </c>
      <c r="G18" s="20">
        <f>SUM('VAL YHT:LAIKUIS'!G18)</f>
        <v>767400</v>
      </c>
      <c r="H18" s="20">
        <f>SUM('VAL YHT:LAIKUIS'!H18)</f>
        <v>-23199.720000000045</v>
      </c>
      <c r="I18" s="20">
        <f>'VAL YHT'!I18+VAKAOP!I18+VAVARKPA!I18+VAPERUSO!I18+'VARUKAOP '!I18+LALUKIOT!I18+'LAMMATIT '!I18+LAIKUIS!I18</f>
        <v>773350</v>
      </c>
      <c r="J18" s="20">
        <f>'VAL YHT'!J18+VAKAOP!J18+VAVARKPA!J18+VAPERUSO!J18+'VARUKAOP '!J18+LALUKIOT!J18+'LAMMATIT '!J18+LAIKUIS!J18</f>
        <v>773350</v>
      </c>
      <c r="K18" s="20">
        <f>'VAL YHT'!K18+VAKAOP!K18+VAVARKPA!K18+VAPERUSO!K18+'VARUKAOP '!K18+LALUKIOT!K18+'LAMMATIT '!K18+LAIKUIS!K18</f>
        <v>0</v>
      </c>
    </row>
    <row r="19" spans="1:11">
      <c r="A19" s="21" t="s">
        <v>48</v>
      </c>
      <c r="B19" s="22" t="s">
        <v>9</v>
      </c>
      <c r="C19" s="20">
        <f>SUM('VAL YHT:LAIKUIS'!C19)</f>
        <v>0</v>
      </c>
      <c r="D19" s="20">
        <f>SUM('VAL YHT:LAIKUIS'!D19)</f>
        <v>0</v>
      </c>
      <c r="E19" s="20">
        <f>SUM('VAL YHT:LAIKUIS'!E19)</f>
        <v>0</v>
      </c>
      <c r="F19" s="20">
        <f>SUM('VAL YHT:LAIKUIS'!F19)</f>
        <v>0</v>
      </c>
      <c r="G19" s="20">
        <f>SUM('VAL YHT:LAIKUIS'!G19)</f>
        <v>0</v>
      </c>
      <c r="H19" s="20">
        <f>SUM('VAL YHT:LAIKUIS'!H19)</f>
        <v>0</v>
      </c>
      <c r="I19" s="20">
        <f>'VAL YHT'!I19+VAKAOP!I19+VAVARKPA!I19+VAPERUSO!I19+'VARUKAOP '!I19+LALUKIOT!I19+'LAMMATIT '!I19+LAIKUIS!I19</f>
        <v>0</v>
      </c>
      <c r="J19" s="20">
        <f>'VAL YHT'!J19+VAKAOP!J19+VAVARKPA!J19+VAPERUSO!J19+'VARUKAOP '!J19+LALUKIOT!J19+'LAMMATIT '!J19+LAIKUIS!J19</f>
        <v>0</v>
      </c>
      <c r="K19" s="20">
        <f>'VAL YHT'!K19+VAKAOP!K19+VAVARKPA!K19+VAPERUSO!K19+'VARUKAOP '!K19+LALUKIOT!K19+'LAMMATIT '!K19+LAIKUIS!K19</f>
        <v>0</v>
      </c>
    </row>
    <row r="20" spans="1:11">
      <c r="A20" s="21" t="s">
        <v>49</v>
      </c>
      <c r="B20" s="22" t="s">
        <v>10</v>
      </c>
      <c r="C20" s="20">
        <f>SUM('VAL YHT:LAIKUIS'!C20)</f>
        <v>30027.14</v>
      </c>
      <c r="D20" s="20">
        <f>SUM('VAL YHT:LAIKUIS'!D20)</f>
        <v>15220.2</v>
      </c>
      <c r="E20" s="20">
        <f>SUM('VAL YHT:LAIKUIS'!E20)</f>
        <v>0</v>
      </c>
      <c r="F20" s="20">
        <f>SUM('VAL YHT:LAIKUIS'!F20)</f>
        <v>15220.2</v>
      </c>
      <c r="G20" s="20">
        <f>SUM('VAL YHT:LAIKUIS'!G20)</f>
        <v>16320</v>
      </c>
      <c r="H20" s="20">
        <f>SUM('VAL YHT:LAIKUIS'!H20)</f>
        <v>-1099.7999999999993</v>
      </c>
      <c r="I20" s="20">
        <f>'VAL YHT'!I20+VAKAOP!I20+VAVARKPA!I20+VAPERUSO!I20+'VARUKAOP '!I20+LALUKIOT!I20+'LAMMATIT '!I20+LAIKUIS!I20</f>
        <v>102700</v>
      </c>
      <c r="J20" s="20">
        <f>'VAL YHT'!J20+VAKAOP!J20+VAVARKPA!J20+VAPERUSO!J20+'VARUKAOP '!J20+LALUKIOT!J20+'LAMMATIT '!J20+LAIKUIS!J20</f>
        <v>102700</v>
      </c>
      <c r="K20" s="20">
        <f>'VAL YHT'!K20+VAKAOP!K20+VAVARKPA!K20+VAPERUSO!K20+'VARUKAOP '!K20+LALUKIOT!K20+'LAMMATIT '!K20+LAIKUIS!K20</f>
        <v>0</v>
      </c>
    </row>
    <row r="21" spans="1:11">
      <c r="A21" s="21"/>
      <c r="B21" s="22"/>
      <c r="C21" s="23"/>
      <c r="D21" s="23"/>
      <c r="E21" s="23"/>
      <c r="F21" s="23"/>
      <c r="G21" s="23"/>
      <c r="H21" s="23"/>
      <c r="I21" s="23"/>
      <c r="J21" s="23"/>
      <c r="K21" s="23"/>
    </row>
    <row r="22" spans="1:11">
      <c r="A22" s="24"/>
      <c r="B22" s="2" t="s">
        <v>11</v>
      </c>
      <c r="C22" s="20">
        <f t="shared" ref="C22:G22" si="5">SUM(C23)</f>
        <v>9736200.7200000007</v>
      </c>
      <c r="D22" s="20">
        <f t="shared" si="5"/>
        <v>6495855.2400000002</v>
      </c>
      <c r="E22" s="20">
        <f t="shared" si="5"/>
        <v>0</v>
      </c>
      <c r="F22" s="20">
        <f t="shared" si="5"/>
        <v>6495855.2400000002</v>
      </c>
      <c r="G22" s="20">
        <f t="shared" si="5"/>
        <v>7809195</v>
      </c>
      <c r="H22" s="20">
        <f t="shared" si="3"/>
        <v>-1313339.7599999998</v>
      </c>
      <c r="I22" s="20">
        <f t="shared" ref="I22:K22" si="6">SUM(I23)</f>
        <v>5216762</v>
      </c>
      <c r="J22" s="20">
        <f t="shared" si="6"/>
        <v>5216762</v>
      </c>
      <c r="K22" s="20">
        <f t="shared" si="6"/>
        <v>0</v>
      </c>
    </row>
    <row r="23" spans="1:11">
      <c r="A23" s="21" t="s">
        <v>50</v>
      </c>
      <c r="B23" s="22" t="s">
        <v>11</v>
      </c>
      <c r="C23" s="20">
        <f>SUM('VAL YHT:LAIKUIS'!C23)</f>
        <v>9736200.7200000007</v>
      </c>
      <c r="D23" s="20">
        <f>SUM('VAL YHT:LAIKUIS'!D23)</f>
        <v>6495855.2400000002</v>
      </c>
      <c r="E23" s="20">
        <f>SUM('VAL YHT:LAIKUIS'!E23)</f>
        <v>0</v>
      </c>
      <c r="F23" s="20">
        <f>SUM('VAL YHT:LAIKUIS'!F23)</f>
        <v>6495855.2400000002</v>
      </c>
      <c r="G23" s="20">
        <f>SUM('VAL YHT:LAIKUIS'!G23)</f>
        <v>7809195</v>
      </c>
      <c r="H23" s="20">
        <f>SUM('VAL YHT:LAIKUIS'!H23)</f>
        <v>-1313339.7600000002</v>
      </c>
      <c r="I23" s="20">
        <f>'VAL YHT'!I23+VAKAOP!I23+VAVARKPA!I23+VAPERUSO!I23+'VARUKAOP '!I23+LALUKIOT!I23+'LAMMATIT '!I23+LAIKUIS!I23</f>
        <v>5216762</v>
      </c>
      <c r="J23" s="20">
        <f>'VAL YHT'!J23+VAKAOP!J23+VAVARKPA!J23+VAPERUSO!J23+'VARUKAOP '!J23+LALUKIOT!J23+'LAMMATIT '!J23+LAIKUIS!J23</f>
        <v>5216762</v>
      </c>
      <c r="K23" s="20">
        <f>'VAL YHT'!K23+VAKAOP!K23+VAVARKPA!K23+VAPERUSO!K23+'VARUKAOP '!K23+LALUKIOT!K23+'LAMMATIT '!K23+LAIKUIS!K23</f>
        <v>0</v>
      </c>
    </row>
    <row r="24" spans="1:11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</row>
    <row r="25" spans="1:11">
      <c r="A25" s="24"/>
      <c r="B25" s="2" t="s">
        <v>12</v>
      </c>
      <c r="C25" s="20">
        <f t="shared" ref="C25:G25" si="7">SUM(C26)</f>
        <v>109498.87</v>
      </c>
      <c r="D25" s="20">
        <f t="shared" si="7"/>
        <v>62650.200000000004</v>
      </c>
      <c r="E25" s="20">
        <f t="shared" si="7"/>
        <v>0</v>
      </c>
      <c r="F25" s="20">
        <f t="shared" si="7"/>
        <v>62650.200000000004</v>
      </c>
      <c r="G25" s="20">
        <f t="shared" si="7"/>
        <v>99600</v>
      </c>
      <c r="H25" s="20">
        <f t="shared" si="3"/>
        <v>-36949.799999999996</v>
      </c>
      <c r="I25" s="20">
        <f t="shared" ref="I25:K25" si="8">SUM(I26)</f>
        <v>81100</v>
      </c>
      <c r="J25" s="20">
        <f t="shared" si="8"/>
        <v>81100</v>
      </c>
      <c r="K25" s="20">
        <f t="shared" si="8"/>
        <v>0</v>
      </c>
    </row>
    <row r="26" spans="1:11">
      <c r="A26" s="21" t="s">
        <v>51</v>
      </c>
      <c r="B26" s="22" t="s">
        <v>12</v>
      </c>
      <c r="C26" s="20">
        <f>SUM('VAL YHT:LAIKUIS'!C26)</f>
        <v>109498.87</v>
      </c>
      <c r="D26" s="20">
        <f>SUM('VAL YHT:LAIKUIS'!D26)</f>
        <v>62650.200000000004</v>
      </c>
      <c r="E26" s="20">
        <f>SUM('VAL YHT:LAIKUIS'!E26)</f>
        <v>0</v>
      </c>
      <c r="F26" s="20">
        <f>SUM('VAL YHT:LAIKUIS'!F26)</f>
        <v>62650.200000000004</v>
      </c>
      <c r="G26" s="20">
        <f>SUM('VAL YHT:LAIKUIS'!G26)</f>
        <v>99600</v>
      </c>
      <c r="H26" s="37">
        <f>SUM('VAL YHT:LAIKUIS'!H26)</f>
        <v>-36949.800000000003</v>
      </c>
      <c r="I26" s="20">
        <f>'VAL YHT'!I26+VAKAOP!I26+VAVARKPA!I26+VAPERUSO!I26+'VARUKAOP '!I26+LALUKIOT!I26+'LAMMATIT '!I26+LAIKUIS!I26</f>
        <v>81100</v>
      </c>
      <c r="J26" s="20">
        <f>'VAL YHT'!J26+VAKAOP!J26+VAVARKPA!J26+VAPERUSO!J26+'VARUKAOP '!J26+LALUKIOT!J26+'LAMMATIT '!J26+LAIKUIS!J26</f>
        <v>81100</v>
      </c>
      <c r="K26" s="20">
        <f>'VAL YHT'!K26+VAKAOP!K26+VAVARKPA!K26+VAPERUSO!K26+'VARUKAOP '!K26+LALUKIOT!K26+'LAMMATIT '!K26+LAIKUIS!K26</f>
        <v>0</v>
      </c>
    </row>
    <row r="27" spans="1:11">
      <c r="A27" s="21"/>
      <c r="B27" s="22"/>
      <c r="C27" s="23"/>
      <c r="D27" s="23"/>
      <c r="E27" s="23"/>
      <c r="F27" s="23"/>
      <c r="G27" s="23"/>
      <c r="H27" s="23"/>
      <c r="I27" s="23"/>
      <c r="J27" s="23"/>
      <c r="K27" s="23"/>
    </row>
    <row r="28" spans="1:11">
      <c r="A28" s="24"/>
      <c r="B28" s="2" t="s">
        <v>13</v>
      </c>
      <c r="C28" s="20">
        <f t="shared" ref="C28:G28" si="9">SUM(C29)</f>
        <v>1392409.38</v>
      </c>
      <c r="D28" s="20">
        <f t="shared" si="9"/>
        <v>313768.92000000004</v>
      </c>
      <c r="E28" s="20">
        <f t="shared" si="9"/>
        <v>0</v>
      </c>
      <c r="F28" s="20">
        <f t="shared" si="9"/>
        <v>313768.92000000004</v>
      </c>
      <c r="G28" s="20">
        <f t="shared" si="9"/>
        <v>445733</v>
      </c>
      <c r="H28" s="20">
        <f t="shared" si="3"/>
        <v>-131964.07999999996</v>
      </c>
      <c r="I28" s="20">
        <f t="shared" ref="I28:K28" si="10">SUM(I29)</f>
        <v>250850</v>
      </c>
      <c r="J28" s="20">
        <f t="shared" si="10"/>
        <v>250850</v>
      </c>
      <c r="K28" s="20">
        <f t="shared" si="10"/>
        <v>0</v>
      </c>
    </row>
    <row r="29" spans="1:11">
      <c r="A29" s="21" t="s">
        <v>52</v>
      </c>
      <c r="B29" s="22" t="s">
        <v>13</v>
      </c>
      <c r="C29" s="20">
        <f>SUM('VAL YHT:LAIKUIS'!C29)</f>
        <v>1392409.38</v>
      </c>
      <c r="D29" s="20">
        <f>SUM('VAL YHT:LAIKUIS'!D29)</f>
        <v>313768.92000000004</v>
      </c>
      <c r="E29" s="20">
        <f>SUM('VAL YHT:LAIKUIS'!E29)</f>
        <v>0</v>
      </c>
      <c r="F29" s="20">
        <f>SUM('VAL YHT:LAIKUIS'!F29)</f>
        <v>313768.92000000004</v>
      </c>
      <c r="G29" s="20">
        <f>SUM('VAL YHT:LAIKUIS'!G29)</f>
        <v>445733</v>
      </c>
      <c r="H29" s="20">
        <f>SUM('VAL YHT:LAIKUIS'!H29)</f>
        <v>-131964.08000000002</v>
      </c>
      <c r="I29" s="20">
        <f>'VAL YHT'!I29+VAKAOP!I29+VAVARKPA!I29+VAPERUSO!I29+'VARUKAOP '!I29+LALUKIOT!I29+'LAMMATIT '!I29+LAIKUIS!I29</f>
        <v>250850</v>
      </c>
      <c r="J29" s="20">
        <f>'VAL YHT'!J29+VAKAOP!J29+VAVARKPA!J29+VAPERUSO!J29+'VARUKAOP '!J29+LALUKIOT!J29+'LAMMATIT '!J29+LAIKUIS!J29</f>
        <v>250850</v>
      </c>
      <c r="K29" s="20">
        <f>'VAL YHT'!K29+VAKAOP!K29+VAVARKPA!K29+VAPERUSO!K29+'VARUKAOP '!K29+LALUKIOT!K29+'LAMMATIT '!K29+LAIKUIS!K29</f>
        <v>0</v>
      </c>
    </row>
    <row r="30" spans="1:11">
      <c r="A30" s="21"/>
      <c r="B30" s="25" t="s">
        <v>34</v>
      </c>
      <c r="C30" s="23"/>
      <c r="D30" s="23"/>
      <c r="E30" s="33"/>
      <c r="F30" s="33"/>
      <c r="G30" s="33"/>
      <c r="H30" s="33"/>
      <c r="I30" s="33"/>
      <c r="J30" s="33"/>
      <c r="K30" s="33"/>
    </row>
    <row r="31" spans="1:11" ht="13.8">
      <c r="A31" s="32"/>
      <c r="B31" s="26" t="s">
        <v>14</v>
      </c>
      <c r="C31" s="27">
        <f t="shared" ref="C31:G31" si="11">C28+C25+C22+C14+C8</f>
        <v>32048176.379999999</v>
      </c>
      <c r="D31" s="27">
        <f t="shared" si="11"/>
        <v>27694566.120000001</v>
      </c>
      <c r="E31" s="27">
        <f t="shared" si="11"/>
        <v>500000</v>
      </c>
      <c r="F31" s="27">
        <f t="shared" si="11"/>
        <v>28194566.120000001</v>
      </c>
      <c r="G31" s="27">
        <f t="shared" si="11"/>
        <v>29951430</v>
      </c>
      <c r="H31" s="27">
        <f t="shared" ref="H31" si="12">F31-G31</f>
        <v>-1756863.879999999</v>
      </c>
      <c r="I31" s="27">
        <f t="shared" ref="I31:K31" si="13">I28+I25+I22+I14+I8</f>
        <v>27019595</v>
      </c>
      <c r="J31" s="27">
        <f t="shared" si="13"/>
        <v>27019595</v>
      </c>
      <c r="K31" s="27">
        <f t="shared" si="13"/>
        <v>0</v>
      </c>
    </row>
    <row r="32" spans="1:11">
      <c r="A32" s="21"/>
      <c r="B32" s="25" t="s">
        <v>34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1:12">
      <c r="A33" s="24"/>
      <c r="B33" s="2" t="s">
        <v>15</v>
      </c>
      <c r="C33" s="20">
        <f t="shared" ref="C33:G33" si="14">SUM(C34)</f>
        <v>468.84</v>
      </c>
      <c r="D33" s="20">
        <f t="shared" si="14"/>
        <v>0</v>
      </c>
      <c r="E33" s="20">
        <f t="shared" si="14"/>
        <v>0</v>
      </c>
      <c r="F33" s="20">
        <f t="shared" si="14"/>
        <v>0</v>
      </c>
      <c r="G33" s="20">
        <f t="shared" si="14"/>
        <v>0</v>
      </c>
      <c r="H33" s="20">
        <f>IF(G33=0,0,G33-F33)</f>
        <v>0</v>
      </c>
      <c r="I33" s="20">
        <f t="shared" ref="I33:K33" si="15">SUM(I34)</f>
        <v>0</v>
      </c>
      <c r="J33" s="20">
        <f t="shared" si="15"/>
        <v>0</v>
      </c>
      <c r="K33" s="20">
        <f t="shared" si="15"/>
        <v>0</v>
      </c>
    </row>
    <row r="34" spans="1:12">
      <c r="A34" s="21" t="s">
        <v>53</v>
      </c>
      <c r="B34" s="22" t="s">
        <v>15</v>
      </c>
      <c r="C34" s="20">
        <f>SUM('VAL YHT:LAIKUIS'!C34)</f>
        <v>468.84</v>
      </c>
      <c r="D34" s="20">
        <f>SUM('VAL YHT:LAIKUIS'!D34)</f>
        <v>0</v>
      </c>
      <c r="E34" s="20">
        <f>SUM('VAL YHT:LAIKUIS'!E34)</f>
        <v>0</v>
      </c>
      <c r="F34" s="20">
        <f>SUM('VAL YHT:LAIKUIS'!F34)</f>
        <v>0</v>
      </c>
      <c r="G34" s="20">
        <f>SUM('VAL YHT:LAIKUIS'!G34)</f>
        <v>0</v>
      </c>
      <c r="H34" s="20">
        <f>SUM('VAL YHT:LAIKUIS'!H34)</f>
        <v>0</v>
      </c>
      <c r="I34" s="20">
        <f>'VAL YHT'!I34+VAKAOP!I34+VAVARKPA!I34+VAPERUSO!I34+'VARUKAOP '!I34+LALUKIOT!I34+'LAMMATIT '!I34+LAIKUIS!I34</f>
        <v>0</v>
      </c>
      <c r="J34" s="20">
        <f>'VAL YHT'!J34+VAKAOP!J34+VAVARKPA!J34+VAPERUSO!J34+'VARUKAOP '!J34+LALUKIOT!J34+'LAMMATIT '!J34+LAIKUIS!J34</f>
        <v>0</v>
      </c>
      <c r="K34" s="20">
        <f>'VAL YHT'!K34+VAKAOP!K34+VAVARKPA!K34+VAPERUSO!K34+'VARUKAOP '!K34+LALUKIOT!K34+'LAMMATIT '!K34+LAIKUIS!K34</f>
        <v>0</v>
      </c>
    </row>
    <row r="35" spans="1:12">
      <c r="A35" s="21"/>
      <c r="B35" s="25" t="s">
        <v>34</v>
      </c>
      <c r="C35" s="23"/>
      <c r="D35" s="23"/>
      <c r="E35" s="33"/>
      <c r="F35" s="33"/>
      <c r="G35" s="33"/>
      <c r="H35" s="33"/>
      <c r="I35" s="33"/>
      <c r="J35" s="33"/>
      <c r="K35" s="33"/>
    </row>
    <row r="36" spans="1:12" ht="13.8">
      <c r="A36" s="32"/>
      <c r="B36" s="26" t="s">
        <v>16</v>
      </c>
      <c r="C36" s="27"/>
      <c r="D36" s="27"/>
      <c r="E36" s="27"/>
      <c r="F36" s="27"/>
      <c r="G36" s="27"/>
      <c r="H36" s="27"/>
      <c r="I36" s="27"/>
      <c r="J36" s="27"/>
      <c r="K36" s="27"/>
    </row>
    <row r="37" spans="1:12" ht="13.8">
      <c r="A37" s="21"/>
      <c r="B37" s="6"/>
      <c r="C37" s="30"/>
      <c r="D37" s="30"/>
      <c r="E37" s="30"/>
      <c r="F37" s="30"/>
      <c r="G37" s="30"/>
      <c r="H37" s="30"/>
      <c r="I37" s="30"/>
      <c r="J37" s="30"/>
      <c r="K37" s="30"/>
    </row>
    <row r="38" spans="1:12">
      <c r="A38" s="24"/>
      <c r="B38" s="28" t="s">
        <v>36</v>
      </c>
      <c r="C38" s="20">
        <f>SUM(C39:C42)</f>
        <v>176897455.22999999</v>
      </c>
      <c r="D38" s="20">
        <f>SUM(D39:D42)</f>
        <v>176853988.31999996</v>
      </c>
      <c r="E38" s="20">
        <f>SUM(E39:E42)</f>
        <v>25228</v>
      </c>
      <c r="F38" s="20">
        <f>SUM(F39:F42)</f>
        <v>176879216.31999996</v>
      </c>
      <c r="G38" s="20">
        <f>SUM(G39:G42)</f>
        <v>177647984</v>
      </c>
      <c r="H38" s="20">
        <f t="shared" ref="H38:H57" si="16">F38-G38</f>
        <v>-768767.68000003695</v>
      </c>
      <c r="I38" s="20">
        <f>SUM(I39:I42)</f>
        <v>175348911</v>
      </c>
      <c r="J38" s="20">
        <f t="shared" ref="J38:K38" si="17">SUM(J39:J42)</f>
        <v>170894519</v>
      </c>
      <c r="K38" s="20">
        <f t="shared" si="17"/>
        <v>-4454392</v>
      </c>
      <c r="L38" s="50"/>
    </row>
    <row r="39" spans="1:12">
      <c r="A39" s="21" t="s">
        <v>54</v>
      </c>
      <c r="B39" s="22" t="s">
        <v>17</v>
      </c>
      <c r="C39" s="20">
        <f>SUM('VAL YHT:LAIKUIS'!C39)</f>
        <v>140465937.91</v>
      </c>
      <c r="D39" s="20">
        <f>SUM('VAL YHT:LAIKUIS'!D39)</f>
        <v>139754612.75999999</v>
      </c>
      <c r="E39" s="20">
        <f>SUM('VAL YHT:LAIKUIS'!E39)</f>
        <v>20406</v>
      </c>
      <c r="F39" s="20">
        <f>SUM('VAL YHT:LAIKUIS'!F39)</f>
        <v>139775018.75999999</v>
      </c>
      <c r="G39" s="20">
        <f>SUM('VAL YHT:LAIKUIS'!G39)</f>
        <v>141264623</v>
      </c>
      <c r="H39" s="20">
        <f>SUM('VAL YHT:LAIKUIS'!H39)</f>
        <v>-1489604.2400000007</v>
      </c>
      <c r="I39" s="20">
        <f>'VAL YHT'!I39+VAKAOP!I39+VAVARKPA!I39+VAPERUSO!I39+'VARUKAOP '!I39+LALUKIOT!I39+'LAMMATIT '!I39+LAIKUIS!I39</f>
        <v>139257887</v>
      </c>
      <c r="J39" s="20">
        <f>'VAL YHT'!J39+VAKAOP!J39+VAVARKPA!J39+VAPERUSO!J39+'VARUKAOP '!J39+LALUKIOT!J39+'LAMMATIT '!J39+LAIKUIS!J39</f>
        <v>137114907</v>
      </c>
      <c r="K39" s="20">
        <f>'VAL YHT'!K39+VAKAOP!K39+VAVARKPA!K39+VAPERUSO!K39+'VARUKAOP '!K39+LALUKIOT!K39+'LAMMATIT '!K39+LAIKUIS!K39</f>
        <v>-2142980</v>
      </c>
    </row>
    <row r="40" spans="1:12">
      <c r="A40" s="21" t="s">
        <v>55</v>
      </c>
      <c r="B40" s="22" t="s">
        <v>18</v>
      </c>
      <c r="C40" s="20">
        <f>SUM('VAL YHT:LAIKUIS'!C40)</f>
        <v>31445919.539999999</v>
      </c>
      <c r="D40" s="20">
        <f>SUM('VAL YHT:LAIKUIS'!D40)</f>
        <v>30253771.32</v>
      </c>
      <c r="E40" s="20">
        <f>SUM('VAL YHT:LAIKUIS'!E40)</f>
        <v>3497</v>
      </c>
      <c r="F40" s="20">
        <f>SUM('VAL YHT:LAIKUIS'!F40)</f>
        <v>30257268.32</v>
      </c>
      <c r="G40" s="20">
        <f>SUM('VAL YHT:LAIKUIS'!G40)</f>
        <v>30091407</v>
      </c>
      <c r="H40" s="20">
        <f>SUM('VAL YHT:LAIKUIS'!H40)</f>
        <v>165861.32000000076</v>
      </c>
      <c r="I40" s="20">
        <f>'VAL YHT'!I40+VAKAOP!I40+VAVARKPA!I40+VAPERUSO!I40+'VARUKAOP '!I40+LALUKIOT!I40+'LAMMATIT '!I40+LAIKUIS!I40</f>
        <v>28309617</v>
      </c>
      <c r="J40" s="20">
        <f>'VAL YHT'!J40+VAKAOP!J40+VAVARKPA!J40+VAPERUSO!J40+'VARUKAOP '!J40+LALUKIOT!J40+'LAMMATIT '!J40+LAIKUIS!J40</f>
        <v>27907139</v>
      </c>
      <c r="K40" s="20">
        <f>'VAL YHT'!K40+VAKAOP!K40+VAVARKPA!K40+VAPERUSO!K40+'VARUKAOP '!K40+LALUKIOT!K40+'LAMMATIT '!K40+LAIKUIS!K40</f>
        <v>-402478</v>
      </c>
    </row>
    <row r="41" spans="1:12">
      <c r="A41" s="21" t="s">
        <v>56</v>
      </c>
      <c r="B41" s="22" t="s">
        <v>19</v>
      </c>
      <c r="C41" s="20">
        <f>SUM('VAL YHT:LAIKUIS'!C41)</f>
        <v>8118858.9300000006</v>
      </c>
      <c r="D41" s="20">
        <f>SUM('VAL YHT:LAIKUIS'!D41)</f>
        <v>8285688.5999999996</v>
      </c>
      <c r="E41" s="20">
        <f>SUM('VAL YHT:LAIKUIS'!E41)</f>
        <v>1325</v>
      </c>
      <c r="F41" s="20">
        <f>SUM('VAL YHT:LAIKUIS'!F41)</f>
        <v>8287013.5999999996</v>
      </c>
      <c r="G41" s="20">
        <f>SUM('VAL YHT:LAIKUIS'!G41)</f>
        <v>9312196</v>
      </c>
      <c r="H41" s="20">
        <f>SUM('VAL YHT:LAIKUIS'!H41)</f>
        <v>-1025182.4000000004</v>
      </c>
      <c r="I41" s="20">
        <f>'VAL YHT'!I41+VAKAOP!I41+VAVARKPA!I41+VAPERUSO!I41+'VARUKAOP '!I41+LALUKIOT!I41+'LAMMATIT '!I41+LAIKUIS!I41</f>
        <v>9271385</v>
      </c>
      <c r="J41" s="20">
        <f>'VAL YHT'!J41+VAKAOP!J41+VAVARKPA!J41+VAPERUSO!J41+'VARUKAOP '!J41+LALUKIOT!J41+'LAMMATIT '!J41+LAIKUIS!J41</f>
        <v>7360723</v>
      </c>
      <c r="K41" s="20">
        <f>'VAL YHT'!K41+VAKAOP!K41+VAVARKPA!K41+VAPERUSO!K41+'VARUKAOP '!K41+LALUKIOT!K41+'LAMMATIT '!K41+LAIKUIS!K41</f>
        <v>-1910662</v>
      </c>
    </row>
    <row r="42" spans="1:12">
      <c r="A42" s="21" t="s">
        <v>57</v>
      </c>
      <c r="B42" s="22" t="s">
        <v>20</v>
      </c>
      <c r="C42" s="20">
        <f>SUM('VAL YHT:LAIKUIS'!C42)</f>
        <v>-3133261.15</v>
      </c>
      <c r="D42" s="20">
        <f>SUM('VAL YHT:LAIKUIS'!D42)</f>
        <v>-1440084.3599999999</v>
      </c>
      <c r="E42" s="20">
        <f>SUM('VAL YHT:LAIKUIS'!E42)</f>
        <v>0</v>
      </c>
      <c r="F42" s="20">
        <f>SUM('VAL YHT:LAIKUIS'!F42)</f>
        <v>-1440084.3599999999</v>
      </c>
      <c r="G42" s="20">
        <f>SUM('VAL YHT:LAIKUIS'!G42)</f>
        <v>-3020242</v>
      </c>
      <c r="H42" s="20">
        <f>SUM('VAL YHT:LAIKUIS'!H42)</f>
        <v>1580157.6400000001</v>
      </c>
      <c r="I42" s="20">
        <f>'VAL YHT'!I42+VAKAOP!I42+VAVARKPA!I42+VAPERUSO!I42+'VARUKAOP '!I42+LALUKIOT!I42+'LAMMATIT '!I42+LAIKUIS!I42</f>
        <v>-1489978</v>
      </c>
      <c r="J42" s="20">
        <f>'VAL YHT'!J42+VAKAOP!J42+VAVARKPA!J42+VAPERUSO!J42+'VARUKAOP '!J42+LALUKIOT!J42+'LAMMATIT '!J42+LAIKUIS!J42</f>
        <v>-1488250</v>
      </c>
      <c r="K42" s="20">
        <f>'VAL YHT'!K42+VAKAOP!K42+VAVARKPA!K42+VAPERUSO!K42+'VARUKAOP '!K42+LALUKIOT!K42+'LAMMATIT '!K42+LAIKUIS!K42</f>
        <v>1728</v>
      </c>
    </row>
    <row r="43" spans="1:12">
      <c r="A43" s="21"/>
      <c r="B43" s="22"/>
      <c r="C43" s="23"/>
      <c r="D43" s="23"/>
      <c r="E43" s="23"/>
      <c r="F43" s="23"/>
      <c r="G43" s="23"/>
      <c r="H43" s="23"/>
      <c r="I43" s="23"/>
      <c r="J43" s="23"/>
      <c r="K43" s="23"/>
    </row>
    <row r="44" spans="1:12">
      <c r="A44" s="24"/>
      <c r="B44" s="28" t="s">
        <v>37</v>
      </c>
      <c r="C44" s="20">
        <f t="shared" ref="C44:G44" si="18">SUM(C45:C46)</f>
        <v>51496701.550000004</v>
      </c>
      <c r="D44" s="20">
        <f t="shared" si="18"/>
        <v>50782699.320000008</v>
      </c>
      <c r="E44" s="20">
        <f t="shared" si="18"/>
        <v>-3009.84</v>
      </c>
      <c r="F44" s="20">
        <f t="shared" si="18"/>
        <v>50779689.480000004</v>
      </c>
      <c r="G44" s="20">
        <f t="shared" si="18"/>
        <v>51415525</v>
      </c>
      <c r="H44" s="20">
        <f t="shared" si="16"/>
        <v>-635835.51999999583</v>
      </c>
      <c r="I44" s="20">
        <f t="shared" ref="I44:K44" si="19">SUM(I45:I46)</f>
        <v>52873377</v>
      </c>
      <c r="J44" s="20">
        <f t="shared" si="19"/>
        <v>52209221</v>
      </c>
      <c r="K44" s="20">
        <f t="shared" si="19"/>
        <v>-664156</v>
      </c>
      <c r="L44" s="50"/>
    </row>
    <row r="45" spans="1:12">
      <c r="A45" s="21" t="s">
        <v>58</v>
      </c>
      <c r="B45" s="22" t="s">
        <v>21</v>
      </c>
      <c r="C45" s="20">
        <f>SUM('VAL YHT:LAIKUIS'!C45)</f>
        <v>9208235.6300000008</v>
      </c>
      <c r="D45" s="20">
        <f>SUM('VAL YHT:LAIKUIS'!D45)</f>
        <v>9673589.8800000008</v>
      </c>
      <c r="E45" s="20">
        <f>SUM('VAL YHT:LAIKUIS'!E45)</f>
        <v>0</v>
      </c>
      <c r="F45" s="20">
        <f>SUM('VAL YHT:LAIKUIS'!F45)</f>
        <v>9673589.8800000008</v>
      </c>
      <c r="G45" s="20">
        <f>SUM('VAL YHT:LAIKUIS'!G45)</f>
        <v>9880176</v>
      </c>
      <c r="H45" s="20">
        <f>SUM('VAL YHT:LAIKUIS'!H45)</f>
        <v>-206586.12000000002</v>
      </c>
      <c r="I45" s="20">
        <f>'VAL YHT'!I45+VAKAOP!I45+VAVARKPA!I45+VAPERUSO!I45+'VARUKAOP '!I45+LALUKIOT!I45+'LAMMATIT '!I45+LAIKUIS!I45</f>
        <v>11176192</v>
      </c>
      <c r="J45" s="20">
        <f>'VAL YHT'!J45+VAKAOP!J45+VAVARKPA!J45+VAPERUSO!J45+'VARUKAOP '!J45+LALUKIOT!J45+'LAMMATIT '!J45+LAIKUIS!J45</f>
        <v>10975611</v>
      </c>
      <c r="K45" s="20">
        <f>'VAL YHT'!K45+VAKAOP!K45+VAVARKPA!K45+VAPERUSO!K45+'VARUKAOP '!K45+LALUKIOT!K45+'LAMMATIT '!K45+LAIKUIS!K45</f>
        <v>-200581</v>
      </c>
    </row>
    <row r="46" spans="1:12">
      <c r="A46" s="21" t="s">
        <v>59</v>
      </c>
      <c r="B46" s="22" t="s">
        <v>22</v>
      </c>
      <c r="C46" s="20">
        <f>SUM('VAL YHT:LAIKUIS'!C46)</f>
        <v>42288465.920000002</v>
      </c>
      <c r="D46" s="20">
        <f>SUM('VAL YHT:LAIKUIS'!D46)</f>
        <v>41109109.440000005</v>
      </c>
      <c r="E46" s="20">
        <f>SUM('VAL YHT:LAIKUIS'!E46)</f>
        <v>-3009.84</v>
      </c>
      <c r="F46" s="20">
        <f>SUM('VAL YHT:LAIKUIS'!F46)</f>
        <v>41106099.600000001</v>
      </c>
      <c r="G46" s="20">
        <f>SUM('VAL YHT:LAIKUIS'!G46)</f>
        <v>41535349</v>
      </c>
      <c r="H46" s="20">
        <f>SUM('VAL YHT:LAIKUIS'!H46)</f>
        <v>-429249.40000000107</v>
      </c>
      <c r="I46" s="20">
        <f>'VAL YHT'!I46+VAKAOP!I46+VAVARKPA!I46+VAPERUSO!I46+'VARUKAOP '!I46+LALUKIOT!I46+'LAMMATIT '!I46+LAIKUIS!I46</f>
        <v>41697185</v>
      </c>
      <c r="J46" s="20">
        <f>'VAL YHT'!J46+VAKAOP!J46+VAVARKPA!J46+VAPERUSO!J46+'VARUKAOP '!J46+LALUKIOT!J46+'LAMMATIT '!J46+LAIKUIS!J46</f>
        <v>41233610</v>
      </c>
      <c r="K46" s="20">
        <f>'VAL YHT'!K46+VAKAOP!K46+VAVARKPA!K46+VAPERUSO!K46+'VARUKAOP '!K46+LALUKIOT!K46+'LAMMATIT '!K46+LAIKUIS!K46</f>
        <v>-463575</v>
      </c>
    </row>
    <row r="47" spans="1:12">
      <c r="A47" s="21"/>
      <c r="B47" s="22"/>
      <c r="C47" s="23"/>
      <c r="D47" s="23"/>
      <c r="E47" s="23"/>
      <c r="F47" s="23"/>
      <c r="G47" s="23"/>
      <c r="H47" s="23"/>
      <c r="I47" s="23"/>
      <c r="J47" s="23"/>
      <c r="K47" s="23"/>
    </row>
    <row r="48" spans="1:12">
      <c r="A48" s="24"/>
      <c r="B48" s="28" t="s">
        <v>38</v>
      </c>
      <c r="C48" s="20">
        <f t="shared" ref="C48:G48" si="20">SUM(C49:C50)</f>
        <v>10167707.590000002</v>
      </c>
      <c r="D48" s="20">
        <f t="shared" si="20"/>
        <v>9668158.5600000005</v>
      </c>
      <c r="E48" s="20">
        <f t="shared" si="20"/>
        <v>-0.12</v>
      </c>
      <c r="F48" s="20">
        <f t="shared" si="20"/>
        <v>9668158.4399999995</v>
      </c>
      <c r="G48" s="20">
        <f t="shared" si="20"/>
        <v>9528680</v>
      </c>
      <c r="H48" s="20">
        <f t="shared" si="16"/>
        <v>139478.43999999948</v>
      </c>
      <c r="I48" s="20">
        <f t="shared" ref="I48:K48" si="21">SUM(I49:I50)</f>
        <v>8943586</v>
      </c>
      <c r="J48" s="20">
        <f t="shared" si="21"/>
        <v>9211996</v>
      </c>
      <c r="K48" s="20">
        <f t="shared" si="21"/>
        <v>268410</v>
      </c>
      <c r="L48" s="50"/>
    </row>
    <row r="49" spans="1:12">
      <c r="A49" s="21" t="s">
        <v>60</v>
      </c>
      <c r="B49" s="22" t="s">
        <v>23</v>
      </c>
      <c r="C49" s="20">
        <f>SUM('VAL YHT:LAIKUIS'!C49)</f>
        <v>10170564.780000001</v>
      </c>
      <c r="D49" s="20">
        <f>SUM('VAL YHT:LAIKUIS'!D49)</f>
        <v>9668158.5600000005</v>
      </c>
      <c r="E49" s="20">
        <f>SUM('VAL YHT:LAIKUIS'!E49)</f>
        <v>-0.12</v>
      </c>
      <c r="F49" s="20">
        <f>SUM('VAL YHT:LAIKUIS'!F49)</f>
        <v>9668158.4399999995</v>
      </c>
      <c r="G49" s="20">
        <f>SUM('VAL YHT:LAIKUIS'!G49)</f>
        <v>9528680</v>
      </c>
      <c r="H49" s="20">
        <f>SUM('VAL YHT:LAIKUIS'!H49)</f>
        <v>139478.43999999992</v>
      </c>
      <c r="I49" s="20">
        <f>'VAL YHT'!I49+VAKAOP!I49+VAVARKPA!I49+VAPERUSO!I49+'VARUKAOP '!I49+LALUKIOT!I49+'LAMMATIT '!I49+LAIKUIS!I49</f>
        <v>8943586</v>
      </c>
      <c r="J49" s="20">
        <f>'VAL YHT'!J49+VAKAOP!J49+VAVARKPA!J49+VAPERUSO!J49+'VARUKAOP '!J49+LALUKIOT!J49+'LAMMATIT '!J49+LAIKUIS!J49</f>
        <v>9211996</v>
      </c>
      <c r="K49" s="20">
        <f>'VAL YHT'!K49+VAKAOP!K49+VAVARKPA!K49+VAPERUSO!K49+'VARUKAOP '!K49+LALUKIOT!K49+'LAMMATIT '!K49+LAIKUIS!K49</f>
        <v>268410</v>
      </c>
    </row>
    <row r="50" spans="1:12">
      <c r="A50" s="21" t="s">
        <v>61</v>
      </c>
      <c r="B50" s="22" t="s">
        <v>24</v>
      </c>
      <c r="C50" s="20">
        <f>SUM('VAL YHT:LAIKUIS'!C50)</f>
        <v>-2857.19</v>
      </c>
      <c r="D50" s="20">
        <f>SUM('VAL YHT:LAIKUIS'!D50)</f>
        <v>0</v>
      </c>
      <c r="E50" s="20">
        <f>SUM('VAL YHT:LAIKUIS'!E50)</f>
        <v>0</v>
      </c>
      <c r="F50" s="20">
        <f>SUM('VAL YHT:LAIKUIS'!F50)</f>
        <v>0</v>
      </c>
      <c r="G50" s="20">
        <f>SUM('VAL YHT:LAIKUIS'!G50)</f>
        <v>0</v>
      </c>
      <c r="H50" s="20">
        <f>SUM('VAL YHT:LAIKUIS'!H50)</f>
        <v>0</v>
      </c>
      <c r="I50" s="20">
        <f>'VAL YHT'!I50+VAKAOP!I50+VAVARKPA!I50+VAPERUSO!I50+'VARUKAOP '!I50+LALUKIOT!I50+'LAMMATIT '!I50+LAIKUIS!I50</f>
        <v>0</v>
      </c>
      <c r="J50" s="20">
        <f>'VAL YHT'!J50+VAKAOP!J50+VAVARKPA!J50+VAPERUSO!J50+'VARUKAOP '!J50+LALUKIOT!J50+'LAMMATIT '!J50+LAIKUIS!J50</f>
        <v>0</v>
      </c>
      <c r="K50" s="20">
        <f>'VAL YHT'!K50+VAKAOP!K50+VAVARKPA!K50+VAPERUSO!K50+'VARUKAOP '!K50+LALUKIOT!K50+'LAMMATIT '!K50+LAIKUIS!K50</f>
        <v>0</v>
      </c>
    </row>
    <row r="51" spans="1:12">
      <c r="A51" s="21"/>
      <c r="B51" s="22"/>
      <c r="C51" s="23"/>
      <c r="D51" s="23"/>
      <c r="E51" s="23"/>
      <c r="F51" s="23"/>
      <c r="G51" s="23"/>
      <c r="H51" s="23"/>
      <c r="I51" s="23"/>
      <c r="J51" s="23"/>
      <c r="K51" s="23"/>
    </row>
    <row r="52" spans="1:12">
      <c r="A52" s="24"/>
      <c r="B52" s="28" t="s">
        <v>25</v>
      </c>
      <c r="C52" s="20">
        <f t="shared" ref="C52:G52" si="22">SUM(C53:C55)</f>
        <v>25216579.959999997</v>
      </c>
      <c r="D52" s="20">
        <f t="shared" si="22"/>
        <v>25398595.920000002</v>
      </c>
      <c r="E52" s="20">
        <f t="shared" si="22"/>
        <v>0</v>
      </c>
      <c r="F52" s="20">
        <f t="shared" si="22"/>
        <v>25398595.920000002</v>
      </c>
      <c r="G52" s="20">
        <f t="shared" si="22"/>
        <v>28416356</v>
      </c>
      <c r="H52" s="20">
        <f t="shared" si="16"/>
        <v>-3017760.0799999982</v>
      </c>
      <c r="I52" s="20">
        <f t="shared" ref="I52:K52" si="23">SUM(I53:I55)</f>
        <v>28008844</v>
      </c>
      <c r="J52" s="20">
        <f t="shared" si="23"/>
        <v>27987532</v>
      </c>
      <c r="K52" s="20">
        <f t="shared" si="23"/>
        <v>-21312</v>
      </c>
      <c r="L52" s="50"/>
    </row>
    <row r="53" spans="1:12">
      <c r="A53" s="21" t="s">
        <v>62</v>
      </c>
      <c r="B53" s="22" t="s">
        <v>26</v>
      </c>
      <c r="C53" s="20">
        <f>SUM('VAL YHT:LAIKUIS'!C53)</f>
        <v>24257877.939999998</v>
      </c>
      <c r="D53" s="20">
        <f>SUM('VAL YHT:LAIKUIS'!D53)</f>
        <v>24487321.920000002</v>
      </c>
      <c r="E53" s="20">
        <f>SUM('VAL YHT:LAIKUIS'!E53)</f>
        <v>0</v>
      </c>
      <c r="F53" s="20">
        <f>SUM('VAL YHT:LAIKUIS'!F53)</f>
        <v>24487321.920000002</v>
      </c>
      <c r="G53" s="20">
        <f>SUM('VAL YHT:LAIKUIS'!G53)</f>
        <v>27504962</v>
      </c>
      <c r="H53" s="20">
        <f>SUM('VAL YHT:LAIKUIS'!H53)</f>
        <v>-3017640.0799999991</v>
      </c>
      <c r="I53" s="20">
        <f>'VAL YHT'!I53+VAKAOP!I53+VAVARKPA!I53+VAPERUSO!I53+'VARUKAOP '!I53+LALUKIOT!I53+'LAMMATIT '!I53+LAIKUIS!I53</f>
        <v>27053844</v>
      </c>
      <c r="J53" s="20">
        <f>'VAL YHT'!J53+VAKAOP!J53+VAVARKPA!J53+VAPERUSO!J53+'VARUKAOP '!J53+LALUKIOT!J53+'LAMMATIT '!J53+LAIKUIS!J53</f>
        <v>27032532</v>
      </c>
      <c r="K53" s="20">
        <f>'VAL YHT'!K53+VAKAOP!K53+VAVARKPA!K53+VAPERUSO!K53+'VARUKAOP '!K53+LALUKIOT!K53+'LAMMATIT '!K53+LAIKUIS!K53</f>
        <v>-21312</v>
      </c>
    </row>
    <row r="54" spans="1:12">
      <c r="A54" s="21" t="s">
        <v>63</v>
      </c>
      <c r="B54" s="22" t="s">
        <v>27</v>
      </c>
      <c r="C54" s="20">
        <f>SUM('VAL YHT:LAIKUIS'!C54)</f>
        <v>958702.02</v>
      </c>
      <c r="D54" s="20">
        <f>SUM('VAL YHT:LAIKUIS'!D54)</f>
        <v>911274</v>
      </c>
      <c r="E54" s="20">
        <f>SUM('VAL YHT:LAIKUIS'!E54)</f>
        <v>0</v>
      </c>
      <c r="F54" s="20">
        <f>SUM('VAL YHT:LAIKUIS'!F54)</f>
        <v>911274</v>
      </c>
      <c r="G54" s="20">
        <f>SUM('VAL YHT:LAIKUIS'!G54)</f>
        <v>911394</v>
      </c>
      <c r="H54" s="20">
        <f>SUM('VAL YHT:LAIKUIS'!H54)</f>
        <v>-120.00000000003729</v>
      </c>
      <c r="I54" s="20">
        <f>'VAL YHT'!I54+VAKAOP!I54+VAVARKPA!I54+VAPERUSO!I54+'VARUKAOP '!I54+LALUKIOT!I54+'LAMMATIT '!I54+LAIKUIS!I54</f>
        <v>955000</v>
      </c>
      <c r="J54" s="20">
        <f>'VAL YHT'!J54+VAKAOP!J54+VAVARKPA!J54+VAPERUSO!J54+'VARUKAOP '!J54+LALUKIOT!J54+'LAMMATIT '!J54+LAIKUIS!J54</f>
        <v>955000</v>
      </c>
      <c r="K54" s="20">
        <f>'VAL YHT'!K54+VAKAOP!K54+VAVARKPA!K54+VAPERUSO!K54+'VARUKAOP '!K54+LALUKIOT!K54+'LAMMATIT '!K54+LAIKUIS!K54</f>
        <v>0</v>
      </c>
    </row>
    <row r="55" spans="1:12">
      <c r="A55" s="21" t="s">
        <v>64</v>
      </c>
      <c r="B55" s="22" t="s">
        <v>28</v>
      </c>
      <c r="C55" s="20">
        <f>SUM('VAL YHT:LAIKUIS'!C55)</f>
        <v>0</v>
      </c>
      <c r="D55" s="20">
        <f>SUM('VAL YHT:LAIKUIS'!D55)</f>
        <v>0</v>
      </c>
      <c r="E55" s="20">
        <f>SUM('VAL YHT:LAIKUIS'!E55)</f>
        <v>0</v>
      </c>
      <c r="F55" s="20">
        <f>SUM('VAL YHT:LAIKUIS'!F55)</f>
        <v>0</v>
      </c>
      <c r="G55" s="20">
        <f>SUM('VAL YHT:LAIKUIS'!G55)</f>
        <v>0</v>
      </c>
      <c r="H55" s="20">
        <f>SUM('VAL YHT:LAIKUIS'!H55)</f>
        <v>0</v>
      </c>
      <c r="I55" s="20">
        <f>'VAL YHT'!I55+VAKAOP!I55+VAVARKPA!I55+VAPERUSO!I55+'VARUKAOP '!I55+LALUKIOT!I55+'LAMMATIT '!I55+LAIKUIS!I55</f>
        <v>0</v>
      </c>
      <c r="J55" s="20"/>
      <c r="K55" s="20"/>
    </row>
    <row r="56" spans="1:12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</row>
    <row r="57" spans="1:12">
      <c r="A57" s="24"/>
      <c r="B57" s="28" t="s">
        <v>29</v>
      </c>
      <c r="C57" s="20">
        <f t="shared" ref="C57:G57" si="24">SUM(C58:C59)</f>
        <v>48099150.460000001</v>
      </c>
      <c r="D57" s="20">
        <f t="shared" si="24"/>
        <v>51540554.039999999</v>
      </c>
      <c r="E57" s="20">
        <f t="shared" si="24"/>
        <v>31510.079999999998</v>
      </c>
      <c r="F57" s="20">
        <f t="shared" si="24"/>
        <v>51572064.120000005</v>
      </c>
      <c r="G57" s="20">
        <f t="shared" si="24"/>
        <v>51712438</v>
      </c>
      <c r="H57" s="20">
        <f t="shared" si="16"/>
        <v>-140373.87999999523</v>
      </c>
      <c r="I57" s="20">
        <f t="shared" ref="I57:K57" si="25">SUM(I58:I59)</f>
        <v>51804877</v>
      </c>
      <c r="J57" s="20">
        <f t="shared" si="25"/>
        <v>51879921</v>
      </c>
      <c r="K57" s="20">
        <f t="shared" si="25"/>
        <v>75044</v>
      </c>
      <c r="L57" s="50"/>
    </row>
    <row r="58" spans="1:12">
      <c r="A58" s="21" t="s">
        <v>65</v>
      </c>
      <c r="B58" s="22" t="s">
        <v>30</v>
      </c>
      <c r="C58" s="20">
        <f>SUM('VAL YHT:LAIKUIS'!C58)</f>
        <v>48486322.189999998</v>
      </c>
      <c r="D58" s="20">
        <f>SUM('VAL YHT:LAIKUIS'!D58)</f>
        <v>51963848.640000001</v>
      </c>
      <c r="E58" s="20">
        <f>SUM('VAL YHT:LAIKUIS'!E58)</f>
        <v>0.12</v>
      </c>
      <c r="F58" s="20">
        <f>SUM('VAL YHT:LAIKUIS'!F58)</f>
        <v>51963848.760000005</v>
      </c>
      <c r="G58" s="20">
        <f>SUM('VAL YHT:LAIKUIS'!G58)</f>
        <v>51841397</v>
      </c>
      <c r="H58" s="20">
        <f>SUM('VAL YHT:LAIKUIS'!H58)</f>
        <v>122451.75999999896</v>
      </c>
      <c r="I58" s="20">
        <f>'VAL YHT'!I58+VAKAOP!I58+VAVARKPA!I58+VAPERUSO!I58+'VARUKAOP '!I58+LALUKIOT!I58+'LAMMATIT '!I58+LAIKUIS!I58</f>
        <v>52086027</v>
      </c>
      <c r="J58" s="20">
        <f>'VAL YHT'!J58+VAKAOP!J58+VAVARKPA!J58+VAPERUSO!J58+'VARUKAOP '!J58+LALUKIOT!J58+'LAMMATIT '!J58+LAIKUIS!J58</f>
        <v>52112814</v>
      </c>
      <c r="K58" s="20">
        <f>'VAL YHT'!K58+VAKAOP!K58+VAVARKPA!K58+VAPERUSO!K58+'VARUKAOP '!K58+LALUKIOT!K58+'LAMMATIT '!K58+LAIKUIS!K58</f>
        <v>26787</v>
      </c>
    </row>
    <row r="59" spans="1:12">
      <c r="A59" s="21" t="s">
        <v>66</v>
      </c>
      <c r="B59" s="22" t="s">
        <v>31</v>
      </c>
      <c r="C59" s="20">
        <f>SUM('VAL YHT:LAIKUIS'!C59)</f>
        <v>-387171.73000000004</v>
      </c>
      <c r="D59" s="20">
        <f>SUM('VAL YHT:LAIKUIS'!D59)</f>
        <v>-423294.6</v>
      </c>
      <c r="E59" s="20">
        <f>SUM('VAL YHT:LAIKUIS'!E59)</f>
        <v>31509.96</v>
      </c>
      <c r="F59" s="20">
        <f>SUM('VAL YHT:LAIKUIS'!F59)</f>
        <v>-391784.64</v>
      </c>
      <c r="G59" s="20">
        <f>SUM('VAL YHT:LAIKUIS'!G59)</f>
        <v>-128959</v>
      </c>
      <c r="H59" s="20">
        <f>SUM('VAL YHT:LAIKUIS'!H59)</f>
        <v>-262825.64</v>
      </c>
      <c r="I59" s="20">
        <f>'VAL YHT'!I59+VAKAOP!I59+VAVARKPA!I59+VAPERUSO!I59+'VARUKAOP '!I59+LALUKIOT!I59+'LAMMATIT '!I59+LAIKUIS!I59</f>
        <v>-281150</v>
      </c>
      <c r="J59" s="20">
        <f>'VAL YHT'!J59+VAKAOP!J59+VAVARKPA!J59+VAPERUSO!J59+'VARUKAOP '!J59+LALUKIOT!J59+'LAMMATIT '!J59+LAIKUIS!J59</f>
        <v>-232893</v>
      </c>
      <c r="K59" s="20">
        <f>'VAL YHT'!K59+VAKAOP!K59+VAVARKPA!K59+VAPERUSO!K59+'VARUKAOP '!K59+LALUKIOT!K59+'LAMMATIT '!K59+LAIKUIS!K59</f>
        <v>48257</v>
      </c>
    </row>
    <row r="60" spans="1:12">
      <c r="A60" s="21"/>
      <c r="B60" s="25" t="s">
        <v>34</v>
      </c>
      <c r="C60" s="23"/>
      <c r="D60" s="23"/>
      <c r="E60" s="33"/>
      <c r="F60" s="33"/>
      <c r="G60" s="33"/>
      <c r="H60" s="33"/>
      <c r="I60" s="33"/>
      <c r="J60" s="33"/>
      <c r="K60" s="33"/>
    </row>
    <row r="61" spans="1:12" ht="13.8">
      <c r="A61" s="32"/>
      <c r="B61" s="26" t="s">
        <v>32</v>
      </c>
      <c r="C61" s="27">
        <f t="shared" ref="C61:G61" si="26">C57+C52+C48+C44+C38</f>
        <v>311877594.78999996</v>
      </c>
      <c r="D61" s="27">
        <f t="shared" si="26"/>
        <v>314243996.15999997</v>
      </c>
      <c r="E61" s="27">
        <f t="shared" si="26"/>
        <v>53728.119999999995</v>
      </c>
      <c r="F61" s="27">
        <f t="shared" si="26"/>
        <v>314297724.27999997</v>
      </c>
      <c r="G61" s="27">
        <f t="shared" si="26"/>
        <v>318720983</v>
      </c>
      <c r="H61" s="27">
        <f t="shared" ref="H61" si="27">F61-G61</f>
        <v>-4423258.7200000286</v>
      </c>
      <c r="I61" s="27">
        <f>I57+I52+I48+I44+I38</f>
        <v>316979595</v>
      </c>
      <c r="J61" s="27">
        <f t="shared" ref="J61:K61" si="28">J57+J52+J48+J44+J38</f>
        <v>312183189</v>
      </c>
      <c r="K61" s="27">
        <f t="shared" si="28"/>
        <v>-4796406</v>
      </c>
      <c r="L61" s="50"/>
    </row>
    <row r="62" spans="1:12">
      <c r="A62" s="21"/>
      <c r="B62" s="3" t="s">
        <v>34</v>
      </c>
      <c r="C62" s="23"/>
      <c r="D62" s="23"/>
      <c r="E62" s="23"/>
      <c r="F62" s="23"/>
      <c r="G62" s="23"/>
      <c r="H62" s="23"/>
      <c r="I62" s="23"/>
      <c r="J62" s="23"/>
      <c r="K62" s="23"/>
    </row>
    <row r="63" spans="1:12" ht="13.8">
      <c r="A63" s="32"/>
      <c r="B63" s="26" t="s">
        <v>33</v>
      </c>
      <c r="C63" s="27">
        <f t="shared" ref="C63:G63" si="29">C31+C33-C61</f>
        <v>-279828949.56999993</v>
      </c>
      <c r="D63" s="27">
        <f t="shared" si="29"/>
        <v>-286549430.03999996</v>
      </c>
      <c r="E63" s="27">
        <f t="shared" si="29"/>
        <v>446271.88</v>
      </c>
      <c r="F63" s="27">
        <f t="shared" si="29"/>
        <v>-286103158.15999997</v>
      </c>
      <c r="G63" s="27">
        <f t="shared" si="29"/>
        <v>-288769553</v>
      </c>
      <c r="H63" s="45">
        <f t="shared" ref="H63" si="30">H31-H61</f>
        <v>2666394.8400000297</v>
      </c>
      <c r="I63" s="27">
        <f t="shared" ref="I63:K63" si="31">I31+I33-I61</f>
        <v>-289960000</v>
      </c>
      <c r="J63" s="27">
        <f t="shared" si="31"/>
        <v>-285163594</v>
      </c>
      <c r="K63" s="27">
        <f t="shared" si="31"/>
        <v>4796406</v>
      </c>
    </row>
    <row r="64" spans="1:12">
      <c r="A64" s="21"/>
      <c r="B64" s="25" t="s">
        <v>34</v>
      </c>
      <c r="C64" s="23"/>
      <c r="D64" s="23"/>
      <c r="E64" s="23"/>
      <c r="F64" s="23"/>
      <c r="G64" s="23"/>
      <c r="H64" s="23"/>
      <c r="I64" s="23"/>
      <c r="J64" s="23"/>
      <c r="K64" s="23"/>
    </row>
  </sheetData>
  <phoneticPr fontId="7" type="noConversion"/>
  <pageMargins left="0.43307086614173229" right="0.23622047244094491" top="0.74803149606299213" bottom="0.74803149606299213" header="0.31496062992125984" footer="0.31496062992125984"/>
  <pageSetup paperSize="9" scale="68" orientation="portrait" r:id="rId1"/>
  <headerFooter alignWithMargins="0"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>
    <pageSetUpPr fitToPage="1"/>
  </sheetPr>
  <dimension ref="A1:L64"/>
  <sheetViews>
    <sheetView zoomScaleNormal="100"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C6" sqref="C6"/>
    </sheetView>
  </sheetViews>
  <sheetFormatPr defaultColWidth="9.109375" defaultRowHeight="13.2"/>
  <cols>
    <col min="1" max="1" width="6.33203125" style="4" customWidth="1"/>
    <col min="2" max="2" width="56.109375" style="4" bestFit="1" customWidth="1"/>
    <col min="3" max="3" width="16.6640625" style="36" customWidth="1"/>
    <col min="4" max="5" width="16.6640625" style="4" hidden="1" customWidth="1"/>
    <col min="6" max="6" width="16.6640625" style="4" customWidth="1"/>
    <col min="7" max="8" width="16.6640625" style="4" hidden="1" customWidth="1"/>
    <col min="9" max="11" width="16.6640625" style="4" customWidth="1"/>
    <col min="12" max="16384" width="9.109375" style="4"/>
  </cols>
  <sheetData>
    <row r="1" spans="1:1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</row>
    <row r="2" spans="1:11" ht="33" customHeight="1">
      <c r="A2" s="11"/>
      <c r="B2" s="12"/>
      <c r="C2" s="13" t="s">
        <v>69</v>
      </c>
      <c r="D2" s="13" t="s">
        <v>70</v>
      </c>
      <c r="E2" s="13" t="s">
        <v>67</v>
      </c>
      <c r="F2" s="13" t="s">
        <v>71</v>
      </c>
      <c r="G2" s="13" t="s">
        <v>72</v>
      </c>
      <c r="H2" s="13" t="s">
        <v>68</v>
      </c>
      <c r="I2" s="13" t="s">
        <v>83</v>
      </c>
      <c r="J2" s="13" t="s">
        <v>85</v>
      </c>
      <c r="K2" s="13" t="s">
        <v>84</v>
      </c>
    </row>
    <row r="3" spans="1:11">
      <c r="A3" s="11"/>
      <c r="B3" s="5"/>
      <c r="C3" s="13"/>
      <c r="D3" s="13"/>
      <c r="E3" s="13"/>
      <c r="F3" s="13"/>
      <c r="G3" s="13" t="s">
        <v>73</v>
      </c>
      <c r="H3" s="13"/>
      <c r="I3" s="13" t="s">
        <v>86</v>
      </c>
      <c r="J3" s="13" t="s">
        <v>87</v>
      </c>
      <c r="K3" s="13"/>
    </row>
    <row r="4" spans="1:11">
      <c r="A4" s="11"/>
      <c r="B4" s="5" t="s">
        <v>75</v>
      </c>
      <c r="C4" s="14"/>
      <c r="D4" s="14"/>
      <c r="E4" s="14"/>
      <c r="F4" s="14"/>
      <c r="G4" s="14"/>
      <c r="H4" s="14"/>
      <c r="I4" s="14"/>
      <c r="J4" s="14"/>
      <c r="K4" s="14"/>
    </row>
    <row r="5" spans="1:11">
      <c r="A5" s="11"/>
      <c r="B5" s="12" t="s">
        <v>34</v>
      </c>
      <c r="C5" s="35"/>
      <c r="D5" s="15"/>
      <c r="E5" s="16"/>
      <c r="F5" s="16"/>
      <c r="G5" s="16"/>
      <c r="H5" s="16"/>
      <c r="I5" s="16"/>
      <c r="J5" s="16"/>
      <c r="K5" s="16"/>
    </row>
    <row r="6" spans="1:11" ht="13.8">
      <c r="A6" s="31"/>
      <c r="B6" s="26" t="s">
        <v>0</v>
      </c>
      <c r="C6" s="29"/>
      <c r="D6" s="29"/>
      <c r="E6" s="29"/>
      <c r="F6" s="29"/>
      <c r="G6" s="29"/>
      <c r="H6" s="29"/>
      <c r="I6" s="29"/>
      <c r="J6" s="29"/>
      <c r="K6" s="29"/>
    </row>
    <row r="7" spans="1:11">
      <c r="A7" s="17"/>
      <c r="B7" s="18" t="s">
        <v>34</v>
      </c>
      <c r="C7" s="7"/>
      <c r="D7" s="7"/>
      <c r="E7" s="1"/>
      <c r="F7" s="1"/>
      <c r="G7" s="1"/>
      <c r="H7" s="1"/>
      <c r="I7" s="1"/>
      <c r="J7" s="1"/>
      <c r="K7" s="1"/>
    </row>
    <row r="8" spans="1:11">
      <c r="A8" s="19"/>
      <c r="B8" s="2" t="s">
        <v>35</v>
      </c>
      <c r="C8" s="20">
        <f t="shared" ref="C8:G8" si="0">SUM(C9:C12)</f>
        <v>19518.23</v>
      </c>
      <c r="D8" s="20">
        <f t="shared" si="0"/>
        <v>6585.12</v>
      </c>
      <c r="E8" s="20">
        <f t="shared" si="0"/>
        <v>0</v>
      </c>
      <c r="F8" s="20">
        <f t="shared" si="0"/>
        <v>6585.12</v>
      </c>
      <c r="G8" s="20">
        <f t="shared" si="0"/>
        <v>6130</v>
      </c>
      <c r="H8" s="20">
        <f>F8-G8</f>
        <v>455.11999999999989</v>
      </c>
      <c r="I8" s="20">
        <f t="shared" ref="I8:J8" si="1">SUM(I9:I12)</f>
        <v>6180</v>
      </c>
      <c r="J8" s="20">
        <f t="shared" si="1"/>
        <v>6180</v>
      </c>
      <c r="K8" s="20">
        <f>SUM(K9:K12)</f>
        <v>0</v>
      </c>
    </row>
    <row r="9" spans="1:11">
      <c r="A9" s="21" t="s">
        <v>39</v>
      </c>
      <c r="B9" s="22" t="s">
        <v>1</v>
      </c>
      <c r="C9" s="20">
        <v>8495.23</v>
      </c>
      <c r="D9" s="20">
        <v>1585.08</v>
      </c>
      <c r="E9" s="20"/>
      <c r="F9" s="20">
        <f>D9+E9</f>
        <v>1585.08</v>
      </c>
      <c r="G9" s="20">
        <v>1130</v>
      </c>
      <c r="H9" s="20">
        <f t="shared" ref="H9:H29" si="2">F9-G9</f>
        <v>455.07999999999993</v>
      </c>
      <c r="I9" s="20">
        <v>1180</v>
      </c>
      <c r="J9" s="20">
        <v>1180</v>
      </c>
      <c r="K9" s="20">
        <f>J9-I9</f>
        <v>0</v>
      </c>
    </row>
    <row r="10" spans="1:11">
      <c r="A10" s="21" t="s">
        <v>40</v>
      </c>
      <c r="B10" s="22" t="s">
        <v>41</v>
      </c>
      <c r="C10" s="20"/>
      <c r="D10" s="20"/>
      <c r="E10" s="20"/>
      <c r="F10" s="20">
        <f>D10+E10</f>
        <v>0</v>
      </c>
      <c r="G10" s="20"/>
      <c r="H10" s="20">
        <f t="shared" si="2"/>
        <v>0</v>
      </c>
      <c r="I10" s="20"/>
      <c r="J10" s="20"/>
      <c r="K10" s="20">
        <f>J10-I10</f>
        <v>0</v>
      </c>
    </row>
    <row r="11" spans="1:11">
      <c r="A11" s="21" t="s">
        <v>42</v>
      </c>
      <c r="B11" s="22" t="s">
        <v>2</v>
      </c>
      <c r="C11" s="20">
        <v>4800</v>
      </c>
      <c r="D11" s="20">
        <v>5000.04</v>
      </c>
      <c r="E11" s="20"/>
      <c r="F11" s="20">
        <f>D11+E11</f>
        <v>5000.04</v>
      </c>
      <c r="G11" s="20">
        <v>5000</v>
      </c>
      <c r="H11" s="20">
        <f t="shared" si="2"/>
        <v>3.999999999996362E-2</v>
      </c>
      <c r="I11" s="20">
        <v>5000</v>
      </c>
      <c r="J11" s="20">
        <v>5000</v>
      </c>
      <c r="K11" s="20">
        <f>J11-I11</f>
        <v>0</v>
      </c>
    </row>
    <row r="12" spans="1:11">
      <c r="A12" s="21" t="s">
        <v>43</v>
      </c>
      <c r="B12" s="22" t="s">
        <v>3</v>
      </c>
      <c r="C12" s="20">
        <v>6223</v>
      </c>
      <c r="D12" s="20"/>
      <c r="E12" s="20"/>
      <c r="F12" s="20">
        <f>D12+E12</f>
        <v>0</v>
      </c>
      <c r="G12" s="20"/>
      <c r="H12" s="37">
        <f t="shared" si="2"/>
        <v>0</v>
      </c>
      <c r="I12" s="20"/>
      <c r="J12" s="20"/>
      <c r="K12" s="20">
        <f t="shared" ref="K12" si="3">J12-I12</f>
        <v>0</v>
      </c>
    </row>
    <row r="13" spans="1:11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>
      <c r="A14" s="24"/>
      <c r="B14" s="2" t="s">
        <v>4</v>
      </c>
      <c r="C14" s="20">
        <f t="shared" ref="C14:G14" si="4">SUM(C15:C20)</f>
        <v>478730.3</v>
      </c>
      <c r="D14" s="20">
        <f t="shared" si="4"/>
        <v>465000</v>
      </c>
      <c r="E14" s="20">
        <f t="shared" si="4"/>
        <v>0</v>
      </c>
      <c r="F14" s="20">
        <f t="shared" si="4"/>
        <v>465000</v>
      </c>
      <c r="G14" s="20">
        <f t="shared" si="4"/>
        <v>513000</v>
      </c>
      <c r="H14" s="20">
        <f t="shared" si="2"/>
        <v>-48000</v>
      </c>
      <c r="I14" s="20">
        <f t="shared" ref="I14:J14" si="5">SUM(I15:I20)</f>
        <v>1408000</v>
      </c>
      <c r="J14" s="20">
        <f t="shared" si="5"/>
        <v>1408000</v>
      </c>
      <c r="K14" s="20">
        <f>SUM(K15:K20)</f>
        <v>0</v>
      </c>
    </row>
    <row r="15" spans="1:11">
      <c r="A15" s="21" t="s">
        <v>44</v>
      </c>
      <c r="B15" s="22" t="s">
        <v>5</v>
      </c>
      <c r="C15" s="20"/>
      <c r="D15" s="20"/>
      <c r="E15" s="20"/>
      <c r="F15" s="20">
        <f t="shared" ref="F15:F20" si="6">D15+E15</f>
        <v>0</v>
      </c>
      <c r="G15" s="20"/>
      <c r="H15" s="20">
        <f t="shared" si="2"/>
        <v>0</v>
      </c>
      <c r="I15" s="20"/>
      <c r="J15" s="20"/>
      <c r="K15" s="20">
        <f>J15-I15</f>
        <v>0</v>
      </c>
    </row>
    <row r="16" spans="1:11">
      <c r="A16" s="21" t="s">
        <v>45</v>
      </c>
      <c r="B16" s="22" t="s">
        <v>6</v>
      </c>
      <c r="C16" s="20"/>
      <c r="D16" s="20"/>
      <c r="E16" s="20"/>
      <c r="F16" s="20">
        <f t="shared" si="6"/>
        <v>0</v>
      </c>
      <c r="G16" s="20"/>
      <c r="H16" s="20">
        <f t="shared" si="2"/>
        <v>0</v>
      </c>
      <c r="I16" s="20"/>
      <c r="J16" s="20"/>
      <c r="K16" s="20">
        <f t="shared" ref="K16:K20" si="7">J16-I16</f>
        <v>0</v>
      </c>
    </row>
    <row r="17" spans="1:11">
      <c r="A17" s="21" t="s">
        <v>46</v>
      </c>
      <c r="B17" s="22" t="s">
        <v>7</v>
      </c>
      <c r="C17" s="20">
        <v>478532.5</v>
      </c>
      <c r="D17" s="20">
        <v>465000</v>
      </c>
      <c r="E17" s="20"/>
      <c r="F17" s="20">
        <f t="shared" si="6"/>
        <v>465000</v>
      </c>
      <c r="G17" s="20">
        <v>513000</v>
      </c>
      <c r="H17" s="20">
        <f t="shared" si="2"/>
        <v>-48000</v>
      </c>
      <c r="I17" s="20">
        <v>1408000</v>
      </c>
      <c r="J17" s="20">
        <v>1408000</v>
      </c>
      <c r="K17" s="20">
        <f t="shared" si="7"/>
        <v>0</v>
      </c>
    </row>
    <row r="18" spans="1:11">
      <c r="A18" s="21" t="s">
        <v>47</v>
      </c>
      <c r="B18" s="22" t="s">
        <v>8</v>
      </c>
      <c r="C18" s="20">
        <v>197.8</v>
      </c>
      <c r="D18" s="20"/>
      <c r="E18" s="20"/>
      <c r="F18" s="20">
        <f t="shared" si="6"/>
        <v>0</v>
      </c>
      <c r="G18" s="20"/>
      <c r="H18" s="20">
        <f t="shared" si="2"/>
        <v>0</v>
      </c>
      <c r="I18" s="20"/>
      <c r="J18" s="20"/>
      <c r="K18" s="20">
        <f t="shared" si="7"/>
        <v>0</v>
      </c>
    </row>
    <row r="19" spans="1:11">
      <c r="A19" s="21" t="s">
        <v>48</v>
      </c>
      <c r="B19" s="22" t="s">
        <v>9</v>
      </c>
      <c r="C19" s="20"/>
      <c r="D19" s="20"/>
      <c r="E19" s="20"/>
      <c r="F19" s="20">
        <f t="shared" si="6"/>
        <v>0</v>
      </c>
      <c r="G19" s="20"/>
      <c r="H19" s="20">
        <f t="shared" si="2"/>
        <v>0</v>
      </c>
      <c r="I19" s="20"/>
      <c r="J19" s="20"/>
      <c r="K19" s="20">
        <f t="shared" si="7"/>
        <v>0</v>
      </c>
    </row>
    <row r="20" spans="1:11">
      <c r="A20" s="21" t="s">
        <v>49</v>
      </c>
      <c r="B20" s="22" t="s">
        <v>10</v>
      </c>
      <c r="C20" s="20"/>
      <c r="D20" s="20"/>
      <c r="E20" s="20"/>
      <c r="F20" s="20">
        <f t="shared" si="6"/>
        <v>0</v>
      </c>
      <c r="G20" s="20"/>
      <c r="H20" s="37">
        <f t="shared" si="2"/>
        <v>0</v>
      </c>
      <c r="I20" s="20"/>
      <c r="J20" s="20"/>
      <c r="K20" s="20">
        <f t="shared" si="7"/>
        <v>0</v>
      </c>
    </row>
    <row r="21" spans="1:11">
      <c r="A21" s="21"/>
      <c r="B21" s="22"/>
      <c r="C21" s="23"/>
      <c r="D21" s="23"/>
      <c r="E21" s="23"/>
      <c r="F21" s="23"/>
      <c r="G21" s="23"/>
      <c r="H21" s="23"/>
      <c r="I21" s="23"/>
      <c r="J21" s="23"/>
      <c r="K21" s="23"/>
    </row>
    <row r="22" spans="1:11">
      <c r="A22" s="24"/>
      <c r="B22" s="2" t="s">
        <v>11</v>
      </c>
      <c r="C22" s="20">
        <f t="shared" ref="C22:G22" si="8">SUM(C23)</f>
        <v>1801171.2</v>
      </c>
      <c r="D22" s="20">
        <f t="shared" si="8"/>
        <v>2283006.96</v>
      </c>
      <c r="E22" s="20">
        <f t="shared" si="8"/>
        <v>0</v>
      </c>
      <c r="F22" s="20">
        <f t="shared" si="8"/>
        <v>2283006.96</v>
      </c>
      <c r="G22" s="20">
        <f t="shared" si="8"/>
        <v>2051206</v>
      </c>
      <c r="H22" s="20">
        <f t="shared" si="2"/>
        <v>231800.95999999996</v>
      </c>
      <c r="I22" s="20">
        <f t="shared" ref="I22:J22" si="9">SUM(I23)</f>
        <v>2258227</v>
      </c>
      <c r="J22" s="20">
        <f t="shared" si="9"/>
        <v>2258227</v>
      </c>
      <c r="K22" s="20">
        <f>SUM(K23)</f>
        <v>0</v>
      </c>
    </row>
    <row r="23" spans="1:11">
      <c r="A23" s="21" t="s">
        <v>50</v>
      </c>
      <c r="B23" s="22" t="s">
        <v>11</v>
      </c>
      <c r="C23" s="20">
        <v>1801171.2</v>
      </c>
      <c r="D23" s="20">
        <v>2283006.96</v>
      </c>
      <c r="E23" s="20"/>
      <c r="F23" s="20">
        <f>D23+E23</f>
        <v>2283006.96</v>
      </c>
      <c r="G23" s="20">
        <v>2051206</v>
      </c>
      <c r="H23" s="37">
        <f t="shared" si="2"/>
        <v>231800.95999999996</v>
      </c>
      <c r="I23" s="20">
        <v>2258227</v>
      </c>
      <c r="J23" s="20">
        <v>2258227</v>
      </c>
      <c r="K23" s="20">
        <f>J23-I23</f>
        <v>0</v>
      </c>
    </row>
    <row r="24" spans="1:11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</row>
    <row r="25" spans="1:11">
      <c r="A25" s="24"/>
      <c r="B25" s="2" t="s">
        <v>12</v>
      </c>
      <c r="C25" s="20">
        <f t="shared" ref="C25:G25" si="10">SUM(C26)</f>
        <v>0</v>
      </c>
      <c r="D25" s="20">
        <f t="shared" si="10"/>
        <v>0</v>
      </c>
      <c r="E25" s="20">
        <f t="shared" si="10"/>
        <v>0</v>
      </c>
      <c r="F25" s="20">
        <f t="shared" si="10"/>
        <v>0</v>
      </c>
      <c r="G25" s="20">
        <f t="shared" si="10"/>
        <v>0</v>
      </c>
      <c r="H25" s="20">
        <f t="shared" si="2"/>
        <v>0</v>
      </c>
      <c r="I25" s="20">
        <f t="shared" ref="I25:J25" si="11">SUM(I26)</f>
        <v>0</v>
      </c>
      <c r="J25" s="20">
        <f t="shared" si="11"/>
        <v>0</v>
      </c>
      <c r="K25" s="20">
        <f>SUM(K26)</f>
        <v>0</v>
      </c>
    </row>
    <row r="26" spans="1:11">
      <c r="A26" s="21" t="s">
        <v>51</v>
      </c>
      <c r="B26" s="22" t="s">
        <v>12</v>
      </c>
      <c r="C26" s="20"/>
      <c r="D26" s="20"/>
      <c r="E26" s="20"/>
      <c r="F26" s="20">
        <f>D26+E26</f>
        <v>0</v>
      </c>
      <c r="G26" s="20"/>
      <c r="H26" s="37">
        <f t="shared" si="2"/>
        <v>0</v>
      </c>
      <c r="I26" s="20"/>
      <c r="J26" s="20"/>
      <c r="K26" s="20">
        <f>J26-I26</f>
        <v>0</v>
      </c>
    </row>
    <row r="27" spans="1:11">
      <c r="A27" s="21"/>
      <c r="B27" s="22"/>
      <c r="C27" s="23"/>
      <c r="D27" s="23"/>
      <c r="E27" s="23"/>
      <c r="F27" s="23"/>
      <c r="G27" s="23"/>
      <c r="H27" s="23"/>
      <c r="I27" s="23"/>
      <c r="J27" s="23"/>
      <c r="K27" s="23"/>
    </row>
    <row r="28" spans="1:11">
      <c r="A28" s="24"/>
      <c r="B28" s="2" t="s">
        <v>13</v>
      </c>
      <c r="C28" s="20">
        <f t="shared" ref="C28:G28" si="12">SUM(C29)</f>
        <v>310913.90999999997</v>
      </c>
      <c r="D28" s="20">
        <f t="shared" si="12"/>
        <v>273869.03999999998</v>
      </c>
      <c r="E28" s="20">
        <f t="shared" si="12"/>
        <v>0</v>
      </c>
      <c r="F28" s="20">
        <f t="shared" si="12"/>
        <v>273869.03999999998</v>
      </c>
      <c r="G28" s="20">
        <f t="shared" si="12"/>
        <v>273869</v>
      </c>
      <c r="H28" s="20">
        <f t="shared" si="2"/>
        <v>3.9999999979045242E-2</v>
      </c>
      <c r="I28" s="20">
        <f t="shared" ref="I28:J28" si="13">SUM(I29)</f>
        <v>160000</v>
      </c>
      <c r="J28" s="20">
        <f t="shared" si="13"/>
        <v>160000</v>
      </c>
      <c r="K28" s="20">
        <f>SUM(K29)</f>
        <v>0</v>
      </c>
    </row>
    <row r="29" spans="1:11">
      <c r="A29" s="21" t="s">
        <v>52</v>
      </c>
      <c r="B29" s="22" t="s">
        <v>13</v>
      </c>
      <c r="C29" s="20">
        <v>310913.90999999997</v>
      </c>
      <c r="D29" s="20">
        <v>273869.03999999998</v>
      </c>
      <c r="E29" s="20"/>
      <c r="F29" s="20">
        <f>D29+E29</f>
        <v>273869.03999999998</v>
      </c>
      <c r="G29" s="20">
        <v>273869</v>
      </c>
      <c r="H29" s="20">
        <f t="shared" si="2"/>
        <v>3.9999999979045242E-2</v>
      </c>
      <c r="I29" s="20">
        <v>160000</v>
      </c>
      <c r="J29" s="20">
        <v>160000</v>
      </c>
      <c r="K29" s="20">
        <f>J29-I29</f>
        <v>0</v>
      </c>
    </row>
    <row r="30" spans="1:11">
      <c r="A30" s="21"/>
      <c r="B30" s="25" t="s">
        <v>34</v>
      </c>
      <c r="C30" s="23"/>
      <c r="D30" s="23"/>
      <c r="E30" s="33"/>
      <c r="F30" s="33"/>
      <c r="G30" s="33"/>
      <c r="H30" s="33"/>
      <c r="I30" s="33"/>
      <c r="J30" s="33"/>
      <c r="K30" s="33"/>
    </row>
    <row r="31" spans="1:11" ht="13.8">
      <c r="A31" s="32"/>
      <c r="B31" s="26" t="s">
        <v>14</v>
      </c>
      <c r="C31" s="27">
        <f t="shared" ref="C31:G31" si="14">C28+C25+C22+C14+C8</f>
        <v>2610333.6399999997</v>
      </c>
      <c r="D31" s="27">
        <f t="shared" si="14"/>
        <v>3028461.12</v>
      </c>
      <c r="E31" s="27">
        <f t="shared" si="14"/>
        <v>0</v>
      </c>
      <c r="F31" s="27">
        <f t="shared" si="14"/>
        <v>3028461.12</v>
      </c>
      <c r="G31" s="27">
        <f t="shared" si="14"/>
        <v>2844205</v>
      </c>
      <c r="H31" s="27">
        <f t="shared" ref="H31" si="15">F31-G31</f>
        <v>184256.12000000011</v>
      </c>
      <c r="I31" s="27">
        <f t="shared" ref="I31:J31" si="16">I28+I25+I22+I14+I8</f>
        <v>3832407</v>
      </c>
      <c r="J31" s="27">
        <f t="shared" si="16"/>
        <v>3832407</v>
      </c>
      <c r="K31" s="27">
        <f>K28+K25+K22+K14+K8</f>
        <v>0</v>
      </c>
    </row>
    <row r="32" spans="1:11">
      <c r="A32" s="21"/>
      <c r="B32" s="25" t="s">
        <v>34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1:12">
      <c r="A33" s="24"/>
      <c r="B33" s="2" t="s">
        <v>15</v>
      </c>
      <c r="C33" s="20">
        <f t="shared" ref="C33:G33" si="17">SUM(C34)</f>
        <v>468.84</v>
      </c>
      <c r="D33" s="20">
        <f t="shared" si="17"/>
        <v>0</v>
      </c>
      <c r="E33" s="20">
        <f t="shared" si="17"/>
        <v>0</v>
      </c>
      <c r="F33" s="20">
        <f t="shared" si="17"/>
        <v>0</v>
      </c>
      <c r="G33" s="20">
        <f t="shared" si="17"/>
        <v>0</v>
      </c>
      <c r="H33" s="20">
        <f>IF(G33=0,0,G33-F33)</f>
        <v>0</v>
      </c>
      <c r="I33" s="20">
        <f t="shared" ref="I33" si="18">SUM(I34)</f>
        <v>0</v>
      </c>
      <c r="J33" s="20"/>
      <c r="K33" s="20"/>
    </row>
    <row r="34" spans="1:12">
      <c r="A34" s="21" t="s">
        <v>53</v>
      </c>
      <c r="B34" s="22" t="s">
        <v>15</v>
      </c>
      <c r="C34" s="20">
        <v>468.84</v>
      </c>
      <c r="D34" s="20"/>
      <c r="E34" s="20"/>
      <c r="F34" s="20">
        <f>D34+E34</f>
        <v>0</v>
      </c>
      <c r="G34" s="20"/>
      <c r="H34" s="20" t="str">
        <f>IF(G34="","",G34-F34)</f>
        <v/>
      </c>
      <c r="I34" s="20"/>
      <c r="J34" s="20"/>
      <c r="K34" s="20"/>
    </row>
    <row r="35" spans="1:12">
      <c r="A35" s="21"/>
      <c r="B35" s="25" t="s">
        <v>34</v>
      </c>
      <c r="C35" s="23"/>
      <c r="D35" s="23"/>
      <c r="E35" s="33"/>
      <c r="F35" s="33"/>
      <c r="G35" s="33"/>
      <c r="H35" s="33"/>
      <c r="I35" s="33"/>
      <c r="J35" s="33"/>
      <c r="K35" s="33"/>
    </row>
    <row r="36" spans="1:12" ht="13.8">
      <c r="A36" s="32"/>
      <c r="B36" s="26" t="s">
        <v>16</v>
      </c>
      <c r="C36" s="27"/>
      <c r="D36" s="27"/>
      <c r="E36" s="27"/>
      <c r="F36" s="27"/>
      <c r="G36" s="27"/>
      <c r="H36" s="27"/>
      <c r="I36" s="27"/>
      <c r="J36" s="27"/>
      <c r="K36" s="27"/>
    </row>
    <row r="37" spans="1:12" ht="13.8">
      <c r="A37" s="21"/>
      <c r="B37" s="6"/>
      <c r="C37" s="30"/>
      <c r="D37" s="30"/>
      <c r="E37" s="30"/>
      <c r="F37" s="30"/>
      <c r="G37" s="30"/>
      <c r="H37" s="30"/>
      <c r="I37" s="30"/>
      <c r="J37" s="30"/>
      <c r="K37" s="30"/>
    </row>
    <row r="38" spans="1:12">
      <c r="A38" s="24"/>
      <c r="B38" s="28" t="s">
        <v>36</v>
      </c>
      <c r="C38" s="20">
        <f>SUM(C39:C42)</f>
        <v>9987864.3099999987</v>
      </c>
      <c r="D38" s="20">
        <f>SUM(D39:D42)</f>
        <v>10985007.24</v>
      </c>
      <c r="E38" s="20">
        <f>SUM(E39:E42)</f>
        <v>4614</v>
      </c>
      <c r="F38" s="20">
        <f>SUM(F39:F42)</f>
        <v>10989621.24</v>
      </c>
      <c r="G38" s="20">
        <f>SUM(G39:G42)</f>
        <v>10453665</v>
      </c>
      <c r="H38" s="20">
        <f t="shared" ref="H38:H59" si="19">F38-G38</f>
        <v>535956.24000000022</v>
      </c>
      <c r="I38" s="20">
        <f>SUM(I39:I42)</f>
        <v>9683516</v>
      </c>
      <c r="J38" s="20">
        <f>SUM(J39:J42)</f>
        <v>9609990</v>
      </c>
      <c r="K38" s="20">
        <f>SUM(K39:K42)</f>
        <v>-73526</v>
      </c>
      <c r="L38" s="50"/>
    </row>
    <row r="39" spans="1:12">
      <c r="A39" s="21" t="s">
        <v>54</v>
      </c>
      <c r="B39" s="22" t="s">
        <v>17</v>
      </c>
      <c r="C39" s="20">
        <v>3591183.1</v>
      </c>
      <c r="D39" s="20">
        <v>4025123.64</v>
      </c>
      <c r="E39" s="20">
        <v>3744</v>
      </c>
      <c r="F39" s="20">
        <f>D39+E39</f>
        <v>4028867.64</v>
      </c>
      <c r="G39" s="20">
        <v>3887470</v>
      </c>
      <c r="H39" s="20">
        <f t="shared" si="19"/>
        <v>141397.64000000013</v>
      </c>
      <c r="I39" s="20">
        <v>4190352</v>
      </c>
      <c r="J39" s="20">
        <v>4180559</v>
      </c>
      <c r="K39" s="20">
        <f>J39-I39</f>
        <v>-9793</v>
      </c>
    </row>
    <row r="40" spans="1:12">
      <c r="A40" s="21" t="s">
        <v>55</v>
      </c>
      <c r="B40" s="22" t="s">
        <v>18</v>
      </c>
      <c r="C40" s="20">
        <v>6729957.5</v>
      </c>
      <c r="D40" s="20">
        <v>6732634.4400000004</v>
      </c>
      <c r="E40" s="20">
        <v>644</v>
      </c>
      <c r="F40" s="20">
        <f>D40+E40</f>
        <v>6733278.4400000004</v>
      </c>
      <c r="G40" s="20">
        <v>6358120</v>
      </c>
      <c r="H40" s="20">
        <f t="shared" si="19"/>
        <v>375158.44000000041</v>
      </c>
      <c r="I40" s="20">
        <v>5223677</v>
      </c>
      <c r="J40" s="20">
        <v>5215185</v>
      </c>
      <c r="K40" s="20">
        <f>J40-I40</f>
        <v>-8492</v>
      </c>
    </row>
    <row r="41" spans="1:12">
      <c r="A41" s="21" t="s">
        <v>56</v>
      </c>
      <c r="B41" s="22" t="s">
        <v>19</v>
      </c>
      <c r="C41" s="20">
        <v>-268095.32</v>
      </c>
      <c r="D41" s="20">
        <v>238689.24</v>
      </c>
      <c r="E41" s="20">
        <v>226</v>
      </c>
      <c r="F41" s="20">
        <f>D41+E41</f>
        <v>238915.24</v>
      </c>
      <c r="G41" s="20">
        <v>249075</v>
      </c>
      <c r="H41" s="20">
        <f t="shared" si="19"/>
        <v>-10159.760000000009</v>
      </c>
      <c r="I41" s="20">
        <v>279737</v>
      </c>
      <c r="J41" s="20">
        <v>224496</v>
      </c>
      <c r="K41" s="20">
        <f t="shared" ref="K41:K42" si="20">J41-I41</f>
        <v>-55241</v>
      </c>
    </row>
    <row r="42" spans="1:12">
      <c r="A42" s="21" t="s">
        <v>57</v>
      </c>
      <c r="B42" s="22" t="s">
        <v>20</v>
      </c>
      <c r="C42" s="20">
        <v>-65180.97</v>
      </c>
      <c r="D42" s="20">
        <v>-11440.08</v>
      </c>
      <c r="E42" s="20"/>
      <c r="F42" s="20">
        <f>D42+E42</f>
        <v>-11440.08</v>
      </c>
      <c r="G42" s="20">
        <v>-41000</v>
      </c>
      <c r="H42" s="37">
        <f t="shared" si="19"/>
        <v>29559.919999999998</v>
      </c>
      <c r="I42" s="20">
        <v>-10250</v>
      </c>
      <c r="J42" s="20">
        <v>-10250</v>
      </c>
      <c r="K42" s="20">
        <f t="shared" si="20"/>
        <v>0</v>
      </c>
    </row>
    <row r="43" spans="1:12">
      <c r="A43" s="21"/>
      <c r="B43" s="22"/>
      <c r="C43" s="23"/>
      <c r="D43" s="23"/>
      <c r="E43" s="23"/>
      <c r="F43" s="23"/>
      <c r="G43" s="23"/>
      <c r="H43" s="23"/>
      <c r="I43" s="23"/>
      <c r="J43" s="23"/>
      <c r="K43" s="23"/>
    </row>
    <row r="44" spans="1:12">
      <c r="A44" s="24"/>
      <c r="B44" s="28" t="s">
        <v>37</v>
      </c>
      <c r="C44" s="20">
        <f t="shared" ref="C44:G44" si="21">SUM(C45:C46)</f>
        <v>1837390.0100000002</v>
      </c>
      <c r="D44" s="20">
        <f t="shared" si="21"/>
        <v>2330149.44</v>
      </c>
      <c r="E44" s="20">
        <f t="shared" si="21"/>
        <v>28500</v>
      </c>
      <c r="F44" s="20">
        <f t="shared" si="21"/>
        <v>2358649.44</v>
      </c>
      <c r="G44" s="20">
        <f t="shared" si="21"/>
        <v>2172650</v>
      </c>
      <c r="H44" s="20">
        <f t="shared" si="19"/>
        <v>185999.43999999994</v>
      </c>
      <c r="I44" s="20">
        <f t="shared" ref="I44:J44" si="22">SUM(I45:I46)</f>
        <v>2967323</v>
      </c>
      <c r="J44" s="20">
        <f t="shared" si="22"/>
        <v>2966722</v>
      </c>
      <c r="K44" s="20">
        <f>SUM(K45:K46)</f>
        <v>-601</v>
      </c>
      <c r="L44" s="50"/>
    </row>
    <row r="45" spans="1:12">
      <c r="A45" s="21" t="s">
        <v>58</v>
      </c>
      <c r="B45" s="22" t="s">
        <v>21</v>
      </c>
      <c r="C45" s="20">
        <v>1193186.1000000001</v>
      </c>
      <c r="D45" s="20">
        <v>1380000</v>
      </c>
      <c r="E45" s="20"/>
      <c r="F45" s="20">
        <f>D45+E45</f>
        <v>1380000</v>
      </c>
      <c r="G45" s="20">
        <v>1234000</v>
      </c>
      <c r="H45" s="20">
        <f t="shared" si="19"/>
        <v>146000</v>
      </c>
      <c r="I45" s="20">
        <v>2175000</v>
      </c>
      <c r="J45" s="20">
        <v>2175000</v>
      </c>
      <c r="K45" s="20">
        <f>J45-I45</f>
        <v>0</v>
      </c>
    </row>
    <row r="46" spans="1:12">
      <c r="A46" s="21" t="s">
        <v>59</v>
      </c>
      <c r="B46" s="22" t="s">
        <v>22</v>
      </c>
      <c r="C46" s="20">
        <v>644203.91</v>
      </c>
      <c r="D46" s="20">
        <v>950149.44</v>
      </c>
      <c r="E46" s="20">
        <v>28500</v>
      </c>
      <c r="F46" s="20">
        <f>D46+E46</f>
        <v>978649.44</v>
      </c>
      <c r="G46" s="20">
        <v>938650</v>
      </c>
      <c r="H46" s="37">
        <f t="shared" si="19"/>
        <v>39999.439999999944</v>
      </c>
      <c r="I46" s="20">
        <f>6653603-5420202-441078</f>
        <v>792323</v>
      </c>
      <c r="J46" s="20">
        <v>791722</v>
      </c>
      <c r="K46" s="20">
        <f>J46-I46</f>
        <v>-601</v>
      </c>
    </row>
    <row r="47" spans="1:12">
      <c r="A47" s="21"/>
      <c r="B47" s="22"/>
      <c r="C47" s="23"/>
      <c r="D47" s="23"/>
      <c r="E47" s="23"/>
      <c r="F47" s="23"/>
      <c r="G47" s="23"/>
      <c r="H47" s="23"/>
      <c r="I47" s="23"/>
      <c r="J47" s="23"/>
      <c r="K47" s="23"/>
    </row>
    <row r="48" spans="1:12">
      <c r="A48" s="24"/>
      <c r="B48" s="28" t="s">
        <v>38</v>
      </c>
      <c r="C48" s="20">
        <f t="shared" ref="C48:G48" si="23">SUM(C49:C50)</f>
        <v>175078.39999999999</v>
      </c>
      <c r="D48" s="20">
        <f t="shared" si="23"/>
        <v>165192.95999999999</v>
      </c>
      <c r="E48" s="20">
        <f t="shared" si="23"/>
        <v>0</v>
      </c>
      <c r="F48" s="20">
        <f t="shared" si="23"/>
        <v>165192.95999999999</v>
      </c>
      <c r="G48" s="20">
        <f t="shared" si="23"/>
        <v>159700</v>
      </c>
      <c r="H48" s="20">
        <f t="shared" si="19"/>
        <v>5492.9599999999919</v>
      </c>
      <c r="I48" s="20">
        <f t="shared" ref="I48:J48" si="24">SUM(I49:I50)</f>
        <v>163158</v>
      </c>
      <c r="J48" s="20">
        <f t="shared" si="24"/>
        <v>163158</v>
      </c>
      <c r="K48" s="20">
        <f>SUM(K49:K50)</f>
        <v>0</v>
      </c>
      <c r="L48" s="50"/>
    </row>
    <row r="49" spans="1:12">
      <c r="A49" s="21" t="s">
        <v>60</v>
      </c>
      <c r="B49" s="22" t="s">
        <v>23</v>
      </c>
      <c r="C49" s="20">
        <v>175859.75</v>
      </c>
      <c r="D49" s="20">
        <v>165192.95999999999</v>
      </c>
      <c r="E49" s="20"/>
      <c r="F49" s="20">
        <f>D49+E49</f>
        <v>165192.95999999999</v>
      </c>
      <c r="G49" s="20">
        <v>159700</v>
      </c>
      <c r="H49" s="20">
        <f t="shared" si="19"/>
        <v>5492.9599999999919</v>
      </c>
      <c r="I49" s="20">
        <v>163158</v>
      </c>
      <c r="J49" s="20">
        <v>163158</v>
      </c>
      <c r="K49" s="20">
        <f>J49-I49</f>
        <v>0</v>
      </c>
    </row>
    <row r="50" spans="1:12">
      <c r="A50" s="21" t="s">
        <v>61</v>
      </c>
      <c r="B50" s="22" t="s">
        <v>24</v>
      </c>
      <c r="C50" s="20">
        <v>-781.35</v>
      </c>
      <c r="D50" s="20"/>
      <c r="E50" s="20"/>
      <c r="F50" s="20">
        <f>D50+E50</f>
        <v>0</v>
      </c>
      <c r="G50" s="20"/>
      <c r="H50" s="37">
        <f t="shared" si="19"/>
        <v>0</v>
      </c>
      <c r="I50" s="20"/>
      <c r="J50" s="20"/>
      <c r="K50" s="20">
        <f>J50-I50</f>
        <v>0</v>
      </c>
    </row>
    <row r="51" spans="1:12">
      <c r="A51" s="21"/>
      <c r="B51" s="22"/>
      <c r="C51" s="23"/>
      <c r="D51" s="23"/>
      <c r="E51" s="23"/>
      <c r="F51" s="23"/>
      <c r="G51" s="23"/>
      <c r="H51" s="23"/>
      <c r="I51" s="23"/>
      <c r="J51" s="23"/>
      <c r="K51" s="23"/>
    </row>
    <row r="52" spans="1:12">
      <c r="A52" s="24"/>
      <c r="B52" s="28" t="s">
        <v>25</v>
      </c>
      <c r="C52" s="20">
        <f t="shared" ref="C52:G52" si="25">SUM(C53:C55)</f>
        <v>25187299.719999999</v>
      </c>
      <c r="D52" s="20">
        <f t="shared" si="25"/>
        <v>25366795.920000002</v>
      </c>
      <c r="E52" s="20">
        <f t="shared" si="25"/>
        <v>0</v>
      </c>
      <c r="F52" s="20">
        <f t="shared" si="25"/>
        <v>25366795.920000002</v>
      </c>
      <c r="G52" s="20">
        <f t="shared" si="25"/>
        <v>28366796</v>
      </c>
      <c r="H52" s="20">
        <f t="shared" si="19"/>
        <v>-3000000.0799999982</v>
      </c>
      <c r="I52" s="20">
        <f t="shared" ref="I52:J52" si="26">SUM(I53:I55)</f>
        <v>27992144</v>
      </c>
      <c r="J52" s="20">
        <f t="shared" si="26"/>
        <v>27970832</v>
      </c>
      <c r="K52" s="20">
        <f>SUM(K53:K55)</f>
        <v>-21312</v>
      </c>
      <c r="L52" s="50"/>
    </row>
    <row r="53" spans="1:12">
      <c r="A53" s="48" t="s">
        <v>62</v>
      </c>
      <c r="B53" s="49" t="s">
        <v>26</v>
      </c>
      <c r="C53" s="20">
        <v>24232217.699999999</v>
      </c>
      <c r="D53" s="20">
        <v>24459021.960000001</v>
      </c>
      <c r="E53" s="20"/>
      <c r="F53" s="20">
        <f>D53+E53</f>
        <v>24459021.960000001</v>
      </c>
      <c r="G53" s="44">
        <v>27459022</v>
      </c>
      <c r="H53" s="44">
        <f t="shared" si="19"/>
        <v>-3000000.0399999991</v>
      </c>
      <c r="I53" s="20">
        <v>27037144</v>
      </c>
      <c r="J53" s="20">
        <v>27015832</v>
      </c>
      <c r="K53" s="20">
        <f>J53-I53</f>
        <v>-21312</v>
      </c>
    </row>
    <row r="54" spans="1:12">
      <c r="A54" s="21" t="s">
        <v>63</v>
      </c>
      <c r="B54" s="22" t="s">
        <v>27</v>
      </c>
      <c r="C54" s="20">
        <v>955082.02</v>
      </c>
      <c r="D54" s="20">
        <v>907773.96</v>
      </c>
      <c r="E54" s="20"/>
      <c r="F54" s="20">
        <f>D54+E54</f>
        <v>907773.96</v>
      </c>
      <c r="G54" s="20">
        <v>907774</v>
      </c>
      <c r="H54" s="20">
        <f t="shared" si="19"/>
        <v>-4.0000000037252903E-2</v>
      </c>
      <c r="I54" s="20">
        <v>955000</v>
      </c>
      <c r="J54" s="20">
        <v>955000</v>
      </c>
      <c r="K54" s="20">
        <f>J54-I54</f>
        <v>0</v>
      </c>
    </row>
    <row r="55" spans="1:12">
      <c r="A55" s="21" t="s">
        <v>64</v>
      </c>
      <c r="B55" s="22" t="s">
        <v>28</v>
      </c>
      <c r="C55" s="20"/>
      <c r="D55" s="20"/>
      <c r="E55" s="20"/>
      <c r="F55" s="20">
        <f>D55+E55</f>
        <v>0</v>
      </c>
      <c r="G55" s="20"/>
      <c r="H55" s="37">
        <f t="shared" si="19"/>
        <v>0</v>
      </c>
      <c r="I55" s="20"/>
      <c r="J55" s="20"/>
      <c r="K55" s="20"/>
    </row>
    <row r="56" spans="1:12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</row>
    <row r="57" spans="1:12">
      <c r="A57" s="24"/>
      <c r="B57" s="28" t="s">
        <v>29</v>
      </c>
      <c r="C57" s="20">
        <f t="shared" ref="C57:G57" si="27">SUM(C58:C59)</f>
        <v>104666.58</v>
      </c>
      <c r="D57" s="20">
        <f t="shared" si="27"/>
        <v>120893.40000000001</v>
      </c>
      <c r="E57" s="20">
        <f t="shared" si="27"/>
        <v>0</v>
      </c>
      <c r="F57" s="20">
        <f t="shared" si="27"/>
        <v>120893.40000000001</v>
      </c>
      <c r="G57" s="20">
        <f t="shared" si="27"/>
        <v>111728</v>
      </c>
      <c r="H57" s="20">
        <f t="shared" si="19"/>
        <v>9165.4000000000087</v>
      </c>
      <c r="I57" s="20">
        <f t="shared" ref="I57:K57" si="28">SUM(I58:I59)</f>
        <v>140788</v>
      </c>
      <c r="J57" s="20">
        <f t="shared" si="28"/>
        <v>140788</v>
      </c>
      <c r="K57" s="20">
        <f t="shared" si="28"/>
        <v>0</v>
      </c>
      <c r="L57" s="50"/>
    </row>
    <row r="58" spans="1:12">
      <c r="A58" s="21" t="s">
        <v>65</v>
      </c>
      <c r="B58" s="22" t="s">
        <v>30</v>
      </c>
      <c r="C58" s="20">
        <v>81501.350000000006</v>
      </c>
      <c r="D58" s="20">
        <v>97040.52</v>
      </c>
      <c r="E58" s="20"/>
      <c r="F58" s="20">
        <f>D58+E58</f>
        <v>97040.52</v>
      </c>
      <c r="G58" s="20">
        <v>91300</v>
      </c>
      <c r="H58" s="20">
        <f t="shared" si="19"/>
        <v>5740.5200000000041</v>
      </c>
      <c r="I58" s="20">
        <f>51230086-51107068</f>
        <v>123018</v>
      </c>
      <c r="J58" s="20">
        <v>123018</v>
      </c>
      <c r="K58" s="20">
        <f>J58-I58</f>
        <v>0</v>
      </c>
    </row>
    <row r="59" spans="1:12">
      <c r="A59" s="21" t="s">
        <v>66</v>
      </c>
      <c r="B59" s="22" t="s">
        <v>31</v>
      </c>
      <c r="C59" s="20">
        <v>23165.23</v>
      </c>
      <c r="D59" s="20">
        <v>23852.880000000001</v>
      </c>
      <c r="E59" s="20"/>
      <c r="F59" s="20">
        <f>D59+E59</f>
        <v>23852.880000000001</v>
      </c>
      <c r="G59" s="20">
        <v>20428</v>
      </c>
      <c r="H59" s="20">
        <f t="shared" si="19"/>
        <v>3424.880000000001</v>
      </c>
      <c r="I59" s="20">
        <v>17770</v>
      </c>
      <c r="J59" s="20">
        <v>17770</v>
      </c>
      <c r="K59" s="20">
        <f>J59-I59</f>
        <v>0</v>
      </c>
    </row>
    <row r="60" spans="1:12">
      <c r="A60" s="21"/>
      <c r="B60" s="25" t="s">
        <v>34</v>
      </c>
      <c r="C60" s="23"/>
      <c r="D60" s="23"/>
      <c r="E60" s="33"/>
      <c r="F60" s="33"/>
      <c r="G60" s="33"/>
      <c r="H60" s="33"/>
      <c r="I60" s="33"/>
      <c r="J60" s="33"/>
      <c r="K60" s="33"/>
    </row>
    <row r="61" spans="1:12" ht="13.8">
      <c r="A61" s="32"/>
      <c r="B61" s="26" t="s">
        <v>32</v>
      </c>
      <c r="C61" s="27">
        <f t="shared" ref="C61:G61" si="29">C57+C52+C48+C44+C38</f>
        <v>37292299.019999996</v>
      </c>
      <c r="D61" s="27">
        <f t="shared" si="29"/>
        <v>38968038.960000001</v>
      </c>
      <c r="E61" s="27">
        <f t="shared" si="29"/>
        <v>33114</v>
      </c>
      <c r="F61" s="27">
        <f t="shared" si="29"/>
        <v>39001152.960000001</v>
      </c>
      <c r="G61" s="27">
        <f t="shared" si="29"/>
        <v>41264539</v>
      </c>
      <c r="H61" s="27">
        <f t="shared" ref="H61" si="30">F61-G61</f>
        <v>-2263386.0399999991</v>
      </c>
      <c r="I61" s="27">
        <f t="shared" ref="I61:J61" si="31">I57+I52+I48+I44+I38</f>
        <v>40946929</v>
      </c>
      <c r="J61" s="27">
        <f t="shared" si="31"/>
        <v>40851490</v>
      </c>
      <c r="K61" s="27">
        <f>K57+K52+K48+K44+K38</f>
        <v>-95439</v>
      </c>
      <c r="L61" s="50"/>
    </row>
    <row r="62" spans="1:12">
      <c r="A62" s="21"/>
      <c r="B62" s="3" t="s">
        <v>34</v>
      </c>
      <c r="C62" s="23"/>
      <c r="D62" s="23"/>
      <c r="E62" s="23"/>
      <c r="F62" s="23"/>
      <c r="G62" s="23"/>
      <c r="H62" s="23"/>
      <c r="I62" s="23"/>
      <c r="J62" s="23"/>
      <c r="K62" s="23"/>
    </row>
    <row r="63" spans="1:12" ht="13.8">
      <c r="A63" s="32"/>
      <c r="B63" s="26" t="s">
        <v>33</v>
      </c>
      <c r="C63" s="27">
        <f>C31+C33-C61</f>
        <v>-34681496.539999999</v>
      </c>
      <c r="D63" s="27">
        <f t="shared" ref="D63:G63" si="32">D31+D33-D61</f>
        <v>-35939577.840000004</v>
      </c>
      <c r="E63" s="27">
        <f t="shared" si="32"/>
        <v>-33114</v>
      </c>
      <c r="F63" s="27">
        <f t="shared" si="32"/>
        <v>-35972691.840000004</v>
      </c>
      <c r="G63" s="27">
        <f t="shared" si="32"/>
        <v>-38420334</v>
      </c>
      <c r="H63" s="27">
        <f t="shared" ref="H63" si="33">H31-H61</f>
        <v>2447642.1599999992</v>
      </c>
      <c r="I63" s="27">
        <f t="shared" ref="I63:J63" si="34">I31+I33-I61</f>
        <v>-37114522</v>
      </c>
      <c r="J63" s="27">
        <f t="shared" si="34"/>
        <v>-37019083</v>
      </c>
      <c r="K63" s="27">
        <f>K31+K33-K61</f>
        <v>95439</v>
      </c>
    </row>
    <row r="64" spans="1:12">
      <c r="A64" s="21"/>
      <c r="B64" s="25" t="s">
        <v>34</v>
      </c>
      <c r="C64" s="23"/>
      <c r="D64" s="23"/>
      <c r="E64" s="23"/>
      <c r="F64" s="23"/>
      <c r="G64" s="23"/>
      <c r="H64" s="23"/>
      <c r="I64" s="23"/>
      <c r="J64" s="23"/>
      <c r="K64" s="23"/>
    </row>
  </sheetData>
  <phoneticPr fontId="7" type="noConversion"/>
  <pageMargins left="0.25" right="0.25" top="0.75" bottom="0.75" header="0.3" footer="0.3"/>
  <pageSetup paperSize="9" scale="65" orientation="portrait" r:id="rId1"/>
  <headerFooter alignWithMargins="0">
    <oddHeader>&amp;R&amp;D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>
    <pageSetUpPr fitToPage="1"/>
  </sheetPr>
  <dimension ref="A1:L63"/>
  <sheetViews>
    <sheetView zoomScaleNormal="100"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C6" sqref="C6"/>
    </sheetView>
  </sheetViews>
  <sheetFormatPr defaultColWidth="9.109375" defaultRowHeight="13.2"/>
  <cols>
    <col min="1" max="1" width="6.33203125" style="4" customWidth="1"/>
    <col min="2" max="2" width="56.109375" style="4" bestFit="1" customWidth="1"/>
    <col min="3" max="3" width="16.6640625" style="36" customWidth="1"/>
    <col min="4" max="5" width="16.6640625" style="4" hidden="1" customWidth="1"/>
    <col min="6" max="6" width="16.6640625" style="4" customWidth="1"/>
    <col min="7" max="8" width="16.6640625" style="4" hidden="1" customWidth="1"/>
    <col min="9" max="11" width="16.6640625" style="4" customWidth="1"/>
    <col min="12" max="16384" width="9.109375" style="4"/>
  </cols>
  <sheetData>
    <row r="1" spans="1:1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</row>
    <row r="2" spans="1:11" ht="33" customHeight="1">
      <c r="A2" s="11"/>
      <c r="B2" s="12"/>
      <c r="C2" s="13" t="s">
        <v>69</v>
      </c>
      <c r="D2" s="13" t="s">
        <v>70</v>
      </c>
      <c r="E2" s="13" t="s">
        <v>67</v>
      </c>
      <c r="F2" s="13" t="s">
        <v>71</v>
      </c>
      <c r="G2" s="13" t="s">
        <v>72</v>
      </c>
      <c r="H2" s="13" t="s">
        <v>68</v>
      </c>
      <c r="I2" s="13" t="s">
        <v>83</v>
      </c>
      <c r="J2" s="13" t="s">
        <v>85</v>
      </c>
      <c r="K2" s="13" t="s">
        <v>84</v>
      </c>
    </row>
    <row r="3" spans="1:11">
      <c r="A3" s="11"/>
      <c r="B3" s="5"/>
      <c r="C3" s="13"/>
      <c r="D3" s="13"/>
      <c r="E3" s="13"/>
      <c r="F3" s="13"/>
      <c r="G3" s="13" t="s">
        <v>73</v>
      </c>
      <c r="H3" s="13"/>
      <c r="I3" s="13" t="s">
        <v>86</v>
      </c>
      <c r="J3" s="13" t="s">
        <v>87</v>
      </c>
      <c r="K3" s="13"/>
    </row>
    <row r="4" spans="1:11">
      <c r="A4" s="11"/>
      <c r="B4" s="5" t="s">
        <v>76</v>
      </c>
      <c r="C4" s="14"/>
      <c r="D4" s="14"/>
      <c r="E4" s="14"/>
      <c r="F4" s="14"/>
      <c r="G4" s="14"/>
      <c r="H4" s="14"/>
      <c r="I4" s="14"/>
      <c r="J4" s="14"/>
      <c r="K4" s="14"/>
    </row>
    <row r="5" spans="1:11">
      <c r="A5" s="11"/>
      <c r="B5" s="12" t="s">
        <v>34</v>
      </c>
      <c r="C5" s="35"/>
      <c r="D5" s="15"/>
      <c r="E5" s="16"/>
      <c r="F5" s="16"/>
      <c r="G5" s="16"/>
      <c r="H5" s="16"/>
      <c r="I5" s="16"/>
      <c r="J5" s="16"/>
      <c r="K5" s="16"/>
    </row>
    <row r="6" spans="1:11" ht="13.8">
      <c r="A6" s="31"/>
      <c r="B6" s="26" t="s">
        <v>0</v>
      </c>
      <c r="C6" s="29"/>
      <c r="D6" s="29"/>
      <c r="E6" s="29"/>
      <c r="F6" s="29"/>
      <c r="G6" s="29"/>
      <c r="H6" s="29"/>
      <c r="I6" s="29"/>
      <c r="J6" s="29"/>
      <c r="K6" s="29"/>
    </row>
    <row r="7" spans="1:11">
      <c r="A7" s="17"/>
      <c r="B7" s="18" t="s">
        <v>34</v>
      </c>
      <c r="C7" s="7"/>
      <c r="D7" s="7"/>
      <c r="E7" s="1"/>
      <c r="F7" s="1"/>
      <c r="G7" s="1"/>
      <c r="H7" s="1"/>
      <c r="I7" s="1"/>
      <c r="J7" s="1"/>
      <c r="K7" s="1"/>
    </row>
    <row r="8" spans="1:11">
      <c r="A8" s="19"/>
      <c r="B8" s="2" t="s">
        <v>35</v>
      </c>
      <c r="C8" s="20">
        <f>SUM(C9:C12)</f>
        <v>1494.81</v>
      </c>
      <c r="D8" s="20">
        <f>SUM(D9:D12)</f>
        <v>1530</v>
      </c>
      <c r="E8" s="20">
        <f>SUM(E9:E12)</f>
        <v>0</v>
      </c>
      <c r="F8" s="20">
        <f>SUM(F9:F12)</f>
        <v>1530</v>
      </c>
      <c r="G8" s="20">
        <f>SUM(G9:G12)</f>
        <v>1300</v>
      </c>
      <c r="H8" s="20">
        <f>F8-G8</f>
        <v>230</v>
      </c>
      <c r="I8" s="20">
        <f>SUM(I9:I12)</f>
        <v>1150</v>
      </c>
      <c r="J8" s="20">
        <f>SUM(J9:J12)</f>
        <v>1150</v>
      </c>
      <c r="K8" s="20">
        <f>SUM(K9:K12)</f>
        <v>0</v>
      </c>
    </row>
    <row r="9" spans="1:11">
      <c r="A9" s="21" t="s">
        <v>39</v>
      </c>
      <c r="B9" s="22" t="s">
        <v>1</v>
      </c>
      <c r="C9" s="20">
        <v>1494.81</v>
      </c>
      <c r="D9" s="20">
        <v>1530</v>
      </c>
      <c r="E9" s="20"/>
      <c r="F9" s="20">
        <f>D9+E9</f>
        <v>1530</v>
      </c>
      <c r="G9" s="20">
        <v>1300</v>
      </c>
      <c r="H9" s="20">
        <f>F9-G9</f>
        <v>230</v>
      </c>
      <c r="I9" s="20">
        <v>1150</v>
      </c>
      <c r="J9" s="20">
        <v>1150</v>
      </c>
      <c r="K9" s="20">
        <f>VAKAOP!J9-VAKAOP!I9</f>
        <v>0</v>
      </c>
    </row>
    <row r="10" spans="1:11">
      <c r="A10" s="21" t="s">
        <v>40</v>
      </c>
      <c r="B10" s="22" t="s">
        <v>41</v>
      </c>
      <c r="C10" s="20"/>
      <c r="D10" s="20">
        <v>0</v>
      </c>
      <c r="E10" s="20"/>
      <c r="F10" s="20">
        <f>D10+E10</f>
        <v>0</v>
      </c>
      <c r="G10" s="20"/>
      <c r="H10" s="20">
        <f>F10-G10</f>
        <v>0</v>
      </c>
      <c r="I10" s="20"/>
      <c r="J10" s="20"/>
      <c r="K10" s="20">
        <f>VAKAOP!J10-VAKAOP!I10</f>
        <v>0</v>
      </c>
    </row>
    <row r="11" spans="1:11">
      <c r="A11" s="21" t="s">
        <v>42</v>
      </c>
      <c r="B11" s="22" t="s">
        <v>2</v>
      </c>
      <c r="C11" s="20"/>
      <c r="D11" s="20"/>
      <c r="E11" s="20"/>
      <c r="F11" s="20">
        <f>D11+E11</f>
        <v>0</v>
      </c>
      <c r="G11" s="20"/>
      <c r="H11" s="20">
        <f>F11-G11</f>
        <v>0</v>
      </c>
      <c r="I11" s="20"/>
      <c r="J11" s="20"/>
      <c r="K11" s="20">
        <f>VAKAOP!J11-VAKAOP!I11</f>
        <v>0</v>
      </c>
    </row>
    <row r="12" spans="1:11">
      <c r="A12" s="21" t="s">
        <v>43</v>
      </c>
      <c r="B12" s="22" t="s">
        <v>3</v>
      </c>
      <c r="C12" s="20"/>
      <c r="D12" s="20"/>
      <c r="E12" s="20"/>
      <c r="F12" s="20">
        <f>D12+E12</f>
        <v>0</v>
      </c>
      <c r="G12" s="20"/>
      <c r="H12" s="37">
        <f>F12-G12</f>
        <v>0</v>
      </c>
      <c r="I12" s="20"/>
      <c r="J12" s="20"/>
      <c r="K12" s="20">
        <f>VAKAOP!J12-VAKAOP!I12</f>
        <v>0</v>
      </c>
    </row>
    <row r="13" spans="1:11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>
      <c r="A14" s="24"/>
      <c r="B14" s="2" t="s">
        <v>4</v>
      </c>
      <c r="C14" s="20">
        <f>SUM(C15:C20)</f>
        <v>28554.63</v>
      </c>
      <c r="D14" s="20">
        <f>SUM(D15:D20)</f>
        <v>2000.04</v>
      </c>
      <c r="E14" s="20">
        <f>SUM(E15:E20)</f>
        <v>0</v>
      </c>
      <c r="F14" s="20">
        <f>SUM(F15:F20)</f>
        <v>2000.04</v>
      </c>
      <c r="G14" s="20">
        <f>SUM(G15:G20)</f>
        <v>5500</v>
      </c>
      <c r="H14" s="20">
        <f t="shared" ref="H14:H20" si="0">F14-G14</f>
        <v>-3499.96</v>
      </c>
      <c r="I14" s="20">
        <f>SUM(I15:I20)</f>
        <v>2000</v>
      </c>
      <c r="J14" s="20">
        <f>SUM(J15:J20)</f>
        <v>2000</v>
      </c>
      <c r="K14" s="20">
        <f>SUM(K15:K20)</f>
        <v>0</v>
      </c>
    </row>
    <row r="15" spans="1:11">
      <c r="A15" s="21" t="s">
        <v>44</v>
      </c>
      <c r="B15" s="22" t="s">
        <v>5</v>
      </c>
      <c r="C15" s="20"/>
      <c r="D15" s="20"/>
      <c r="E15" s="20"/>
      <c r="F15" s="20">
        <f t="shared" ref="F15:F20" si="1">D15+E15</f>
        <v>0</v>
      </c>
      <c r="G15" s="20"/>
      <c r="H15" s="20">
        <f t="shared" si="0"/>
        <v>0</v>
      </c>
      <c r="I15" s="20"/>
      <c r="J15" s="20"/>
      <c r="K15" s="20">
        <f>VAKAOP!J15-VAKAOP!I15</f>
        <v>0</v>
      </c>
    </row>
    <row r="16" spans="1:11">
      <c r="A16" s="21" t="s">
        <v>45</v>
      </c>
      <c r="B16" s="22" t="s">
        <v>6</v>
      </c>
      <c r="C16" s="20"/>
      <c r="D16" s="20"/>
      <c r="E16" s="20"/>
      <c r="F16" s="20">
        <f t="shared" si="1"/>
        <v>0</v>
      </c>
      <c r="G16" s="20"/>
      <c r="H16" s="20">
        <f t="shared" si="0"/>
        <v>0</v>
      </c>
      <c r="I16" s="20"/>
      <c r="J16" s="20"/>
      <c r="K16" s="20">
        <f>VAKAOP!J16-VAKAOP!I16</f>
        <v>0</v>
      </c>
    </row>
    <row r="17" spans="1:11">
      <c r="A17" s="21" t="s">
        <v>46</v>
      </c>
      <c r="B17" s="22" t="s">
        <v>7</v>
      </c>
      <c r="C17" s="20"/>
      <c r="D17" s="20"/>
      <c r="E17" s="20"/>
      <c r="F17" s="20">
        <f t="shared" si="1"/>
        <v>0</v>
      </c>
      <c r="G17" s="20"/>
      <c r="H17" s="20">
        <f t="shared" si="0"/>
        <v>0</v>
      </c>
      <c r="I17" s="20"/>
      <c r="J17" s="20"/>
      <c r="K17" s="20">
        <f>VAKAOP!J17-VAKAOP!I17</f>
        <v>0</v>
      </c>
    </row>
    <row r="18" spans="1:11">
      <c r="A18" s="21" t="s">
        <v>47</v>
      </c>
      <c r="B18" s="22" t="s">
        <v>8</v>
      </c>
      <c r="C18" s="20">
        <v>28554.63</v>
      </c>
      <c r="D18" s="20">
        <v>2000.04</v>
      </c>
      <c r="E18" s="20"/>
      <c r="F18" s="20">
        <f t="shared" si="1"/>
        <v>2000.04</v>
      </c>
      <c r="G18" s="20">
        <v>5000</v>
      </c>
      <c r="H18" s="20">
        <f t="shared" si="0"/>
        <v>-2999.96</v>
      </c>
      <c r="I18" s="20">
        <v>2000</v>
      </c>
      <c r="J18" s="20">
        <v>2000</v>
      </c>
      <c r="K18" s="20">
        <f>VAKAOP!J18-VAKAOP!I18</f>
        <v>0</v>
      </c>
    </row>
    <row r="19" spans="1:11">
      <c r="A19" s="21" t="s">
        <v>48</v>
      </c>
      <c r="B19" s="22" t="s">
        <v>9</v>
      </c>
      <c r="C19" s="20"/>
      <c r="D19" s="20"/>
      <c r="E19" s="20"/>
      <c r="F19" s="20">
        <f t="shared" si="1"/>
        <v>0</v>
      </c>
      <c r="G19" s="20"/>
      <c r="H19" s="20">
        <f t="shared" si="0"/>
        <v>0</v>
      </c>
      <c r="I19" s="20"/>
      <c r="J19" s="20"/>
      <c r="K19" s="20">
        <f>VAKAOP!J19-VAKAOP!I19</f>
        <v>0</v>
      </c>
    </row>
    <row r="20" spans="1:11">
      <c r="A20" s="21" t="s">
        <v>49</v>
      </c>
      <c r="B20" s="22" t="s">
        <v>10</v>
      </c>
      <c r="C20" s="20"/>
      <c r="D20" s="20"/>
      <c r="E20" s="20"/>
      <c r="F20" s="20">
        <f t="shared" si="1"/>
        <v>0</v>
      </c>
      <c r="G20" s="20">
        <v>500</v>
      </c>
      <c r="H20" s="37">
        <f t="shared" si="0"/>
        <v>-500</v>
      </c>
      <c r="I20" s="20"/>
      <c r="J20" s="20"/>
      <c r="K20" s="20">
        <f>VAKAOP!J20-VAKAOP!I20</f>
        <v>0</v>
      </c>
    </row>
    <row r="21" spans="1:11">
      <c r="A21" s="21"/>
      <c r="B21" s="22"/>
      <c r="C21" s="23"/>
      <c r="D21" s="23"/>
      <c r="E21" s="23"/>
      <c r="F21" s="23"/>
      <c r="G21" s="23"/>
      <c r="H21" s="23"/>
      <c r="I21" s="23"/>
      <c r="J21" s="23"/>
      <c r="K21" s="23"/>
    </row>
    <row r="22" spans="1:11">
      <c r="A22" s="24"/>
      <c r="B22" s="2" t="s">
        <v>11</v>
      </c>
      <c r="C22" s="20">
        <f>SUM(C23)</f>
        <v>312547.7</v>
      </c>
      <c r="D22" s="20">
        <f>SUM(D23)</f>
        <v>386165.28</v>
      </c>
      <c r="E22" s="20">
        <f>SUM(E23)</f>
        <v>0</v>
      </c>
      <c r="F22" s="20">
        <f>SUM(F23)</f>
        <v>386165.28</v>
      </c>
      <c r="G22" s="20">
        <f>SUM(G23)</f>
        <v>361965</v>
      </c>
      <c r="H22" s="20">
        <f>F22-G22</f>
        <v>24200.280000000028</v>
      </c>
      <c r="I22" s="20">
        <f>SUM(I23)</f>
        <v>531803</v>
      </c>
      <c r="J22" s="20">
        <f>SUM(J23)</f>
        <v>531803</v>
      </c>
      <c r="K22" s="20">
        <f>SUM(K23)</f>
        <v>0</v>
      </c>
    </row>
    <row r="23" spans="1:11">
      <c r="A23" s="21" t="s">
        <v>50</v>
      </c>
      <c r="B23" s="22" t="s">
        <v>11</v>
      </c>
      <c r="C23" s="20">
        <v>312547.7</v>
      </c>
      <c r="D23" s="20">
        <v>386165.28</v>
      </c>
      <c r="E23" s="20"/>
      <c r="F23" s="20">
        <f>D23+E23</f>
        <v>386165.28</v>
      </c>
      <c r="G23" s="20">
        <v>361965</v>
      </c>
      <c r="H23" s="37">
        <f>F23-G23</f>
        <v>24200.280000000028</v>
      </c>
      <c r="I23" s="20">
        <v>531803</v>
      </c>
      <c r="J23" s="20">
        <v>531803</v>
      </c>
      <c r="K23" s="20">
        <f>VAKAOP!J23-VAKAOP!I23</f>
        <v>0</v>
      </c>
    </row>
    <row r="24" spans="1:11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</row>
    <row r="25" spans="1:11">
      <c r="A25" s="24"/>
      <c r="B25" s="2" t="s">
        <v>12</v>
      </c>
      <c r="C25" s="20">
        <f>SUM(C26)</f>
        <v>3524.1</v>
      </c>
      <c r="D25" s="20">
        <f>SUM(D26)</f>
        <v>1500</v>
      </c>
      <c r="E25" s="20">
        <f>SUM(E26)</f>
        <v>0</v>
      </c>
      <c r="F25" s="20">
        <f>SUM(F26)</f>
        <v>1500</v>
      </c>
      <c r="G25" s="20">
        <f>SUM(G26)</f>
        <v>2100</v>
      </c>
      <c r="H25" s="20">
        <f>F25-G25</f>
        <v>-600</v>
      </c>
      <c r="I25" s="20">
        <f>SUM(I26)</f>
        <v>2500</v>
      </c>
      <c r="J25" s="20">
        <f>SUM(J26)</f>
        <v>2500</v>
      </c>
      <c r="K25" s="20">
        <f>SUM(K26)</f>
        <v>0</v>
      </c>
    </row>
    <row r="26" spans="1:11">
      <c r="A26" s="21" t="s">
        <v>51</v>
      </c>
      <c r="B26" s="22" t="s">
        <v>12</v>
      </c>
      <c r="C26" s="20">
        <v>3524.1</v>
      </c>
      <c r="D26" s="20">
        <v>1500</v>
      </c>
      <c r="E26" s="20"/>
      <c r="F26" s="20">
        <f>D26+E26</f>
        <v>1500</v>
      </c>
      <c r="G26" s="20">
        <v>2100</v>
      </c>
      <c r="H26" s="37">
        <f>F26-G26</f>
        <v>-600</v>
      </c>
      <c r="I26" s="20">
        <v>2500</v>
      </c>
      <c r="J26" s="20">
        <v>2500</v>
      </c>
      <c r="K26" s="20">
        <f>VAKAOP!J26-VAKAOP!I26</f>
        <v>0</v>
      </c>
    </row>
    <row r="27" spans="1:11">
      <c r="A27" s="21"/>
      <c r="B27" s="22"/>
      <c r="C27" s="23"/>
      <c r="D27" s="23"/>
      <c r="E27" s="23"/>
      <c r="F27" s="23"/>
      <c r="G27" s="23"/>
      <c r="H27" s="23"/>
      <c r="I27" s="23"/>
      <c r="J27" s="23"/>
      <c r="K27" s="23"/>
    </row>
    <row r="28" spans="1:11">
      <c r="A28" s="24"/>
      <c r="B28" s="2" t="s">
        <v>13</v>
      </c>
      <c r="C28" s="20">
        <f>SUM(C29)</f>
        <v>30694.54</v>
      </c>
      <c r="D28" s="20">
        <f>SUM(D29)</f>
        <v>1000.08</v>
      </c>
      <c r="E28" s="20">
        <f>SUM(E29)</f>
        <v>0</v>
      </c>
      <c r="F28" s="20">
        <f>SUM(F29)</f>
        <v>1000.08</v>
      </c>
      <c r="G28" s="20">
        <f>SUM(G29)</f>
        <v>27000</v>
      </c>
      <c r="H28" s="20">
        <f>F28-G28</f>
        <v>-25999.919999999998</v>
      </c>
      <c r="I28" s="20">
        <f>SUM(I29)</f>
        <v>1000</v>
      </c>
      <c r="J28" s="20">
        <f>SUM(J29)</f>
        <v>1000</v>
      </c>
      <c r="K28" s="20">
        <f>SUM(K29)</f>
        <v>0</v>
      </c>
    </row>
    <row r="29" spans="1:11">
      <c r="A29" s="21" t="s">
        <v>52</v>
      </c>
      <c r="B29" s="22" t="s">
        <v>13</v>
      </c>
      <c r="C29" s="20">
        <v>30694.54</v>
      </c>
      <c r="D29" s="20">
        <v>1000.08</v>
      </c>
      <c r="E29" s="20"/>
      <c r="F29" s="20">
        <f>D29+E29</f>
        <v>1000.08</v>
      </c>
      <c r="G29" s="20">
        <v>27000</v>
      </c>
      <c r="H29" s="20">
        <f>F29-G29</f>
        <v>-25999.919999999998</v>
      </c>
      <c r="I29" s="20">
        <v>1000</v>
      </c>
      <c r="J29" s="20">
        <v>1000</v>
      </c>
      <c r="K29" s="20">
        <f>VAKAOP!J29-VAKAOP!I29</f>
        <v>0</v>
      </c>
    </row>
    <row r="30" spans="1:11">
      <c r="A30" s="21"/>
      <c r="B30" s="25" t="s">
        <v>34</v>
      </c>
      <c r="C30" s="23"/>
      <c r="D30" s="23"/>
      <c r="E30" s="33"/>
      <c r="F30" s="33"/>
      <c r="G30" s="33"/>
      <c r="H30" s="33"/>
      <c r="I30" s="33"/>
      <c r="J30" s="33"/>
      <c r="K30" s="33"/>
    </row>
    <row r="31" spans="1:11" ht="13.8">
      <c r="A31" s="32"/>
      <c r="B31" s="26" t="s">
        <v>14</v>
      </c>
      <c r="C31" s="27">
        <f>C28+C25+C22+C14+C8</f>
        <v>376815.78</v>
      </c>
      <c r="D31" s="27">
        <f>D28+D25+D22+D14+D8</f>
        <v>392195.4</v>
      </c>
      <c r="E31" s="27">
        <f>E28+E25+E22+E14+E8</f>
        <v>0</v>
      </c>
      <c r="F31" s="27">
        <f>F28+F25+F22+F14+F8</f>
        <v>392195.4</v>
      </c>
      <c r="G31" s="27">
        <f>G28+G25+G22+G14+G8</f>
        <v>397865</v>
      </c>
      <c r="H31" s="27">
        <f>F31-G31</f>
        <v>-5669.5999999999767</v>
      </c>
      <c r="I31" s="27">
        <f>I28+I25+I22+I14+I8</f>
        <v>538453</v>
      </c>
      <c r="J31" s="27">
        <f>J28+J25+J22+J14+J8</f>
        <v>538453</v>
      </c>
      <c r="K31" s="27">
        <f>K28+K25+K22+K14+K8</f>
        <v>0</v>
      </c>
    </row>
    <row r="32" spans="1:11">
      <c r="A32" s="21"/>
      <c r="B32" s="25" t="s">
        <v>34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1:12">
      <c r="A33" s="24"/>
      <c r="B33" s="2" t="s">
        <v>15</v>
      </c>
      <c r="C33" s="20">
        <f>SUM(C34)</f>
        <v>0</v>
      </c>
      <c r="D33" s="20">
        <f>SUM(D34)</f>
        <v>0</v>
      </c>
      <c r="E33" s="20">
        <f>SUM(E34)</f>
        <v>0</v>
      </c>
      <c r="F33" s="20">
        <f>SUM(F34)</f>
        <v>0</v>
      </c>
      <c r="G33" s="20">
        <f>SUM(G34)</f>
        <v>0</v>
      </c>
      <c r="H33" s="20">
        <f>IF(G33=0,0,G33-F33)</f>
        <v>0</v>
      </c>
      <c r="I33" s="20">
        <f>SUM(I34)</f>
        <v>0</v>
      </c>
      <c r="J33" s="20"/>
      <c r="K33" s="20"/>
    </row>
    <row r="34" spans="1:12">
      <c r="A34" s="21" t="s">
        <v>53</v>
      </c>
      <c r="B34" s="22" t="s">
        <v>15</v>
      </c>
      <c r="C34" s="20"/>
      <c r="D34" s="20">
        <v>0</v>
      </c>
      <c r="E34" s="20"/>
      <c r="F34" s="20">
        <f>D34+E34</f>
        <v>0</v>
      </c>
      <c r="G34" s="20"/>
      <c r="H34" s="20" t="str">
        <f>IF(G34="","",G34-F34)</f>
        <v/>
      </c>
      <c r="I34" s="20"/>
      <c r="J34" s="20"/>
      <c r="K34" s="20"/>
    </row>
    <row r="35" spans="1:12">
      <c r="A35" s="21"/>
      <c r="B35" s="25" t="s">
        <v>34</v>
      </c>
      <c r="C35" s="23"/>
      <c r="D35" s="23"/>
      <c r="E35" s="33"/>
      <c r="F35" s="33"/>
      <c r="G35" s="33"/>
      <c r="H35" s="33"/>
      <c r="I35" s="33"/>
      <c r="J35" s="33"/>
      <c r="K35" s="33"/>
    </row>
    <row r="36" spans="1:12" ht="13.8">
      <c r="A36" s="32"/>
      <c r="B36" s="26" t="s">
        <v>16</v>
      </c>
      <c r="C36" s="27"/>
      <c r="D36" s="27"/>
      <c r="E36" s="27"/>
      <c r="F36" s="27"/>
      <c r="G36" s="27"/>
      <c r="H36" s="27"/>
      <c r="I36" s="27"/>
      <c r="J36" s="27"/>
      <c r="K36" s="27"/>
    </row>
    <row r="37" spans="1:12" ht="13.8">
      <c r="A37" s="21"/>
      <c r="B37" s="6"/>
      <c r="C37" s="30"/>
      <c r="D37" s="30"/>
      <c r="E37" s="30"/>
      <c r="F37" s="30"/>
      <c r="G37" s="30"/>
      <c r="H37" s="30"/>
      <c r="I37" s="30"/>
      <c r="J37" s="30"/>
      <c r="K37" s="30"/>
    </row>
    <row r="38" spans="1:12">
      <c r="A38" s="24"/>
      <c r="B38" s="28" t="s">
        <v>36</v>
      </c>
      <c r="C38" s="20">
        <f>SUM(C39:C42)</f>
        <v>2623432.88</v>
      </c>
      <c r="D38" s="20">
        <f>SUM(D39:D42)</f>
        <v>2795925.12</v>
      </c>
      <c r="E38" s="20">
        <f>SUM(E39:E42)</f>
        <v>0</v>
      </c>
      <c r="F38" s="20">
        <f>SUM(F39:F42)</f>
        <v>2795925.12</v>
      </c>
      <c r="G38" s="20">
        <f>SUM(G39:G42)</f>
        <v>2699304</v>
      </c>
      <c r="H38" s="20">
        <f>F38-G38</f>
        <v>96621.120000000112</v>
      </c>
      <c r="I38" s="20">
        <f>SUM(I39:I42)</f>
        <v>3048191</v>
      </c>
      <c r="J38" s="20">
        <f>SUM(J39:J42)</f>
        <v>2962257</v>
      </c>
      <c r="K38" s="20">
        <f>SUM(K39:K42)</f>
        <v>-85934</v>
      </c>
      <c r="L38" s="50"/>
    </row>
    <row r="39" spans="1:12">
      <c r="A39" s="21" t="s">
        <v>54</v>
      </c>
      <c r="B39" s="22" t="s">
        <v>17</v>
      </c>
      <c r="C39" s="20">
        <v>2179185.52</v>
      </c>
      <c r="D39" s="20">
        <v>2312016</v>
      </c>
      <c r="E39" s="20"/>
      <c r="F39" s="20">
        <f>D39+E39</f>
        <v>2312016</v>
      </c>
      <c r="G39" s="20">
        <v>2218000</v>
      </c>
      <c r="H39" s="20">
        <f>F39-G39</f>
        <v>94016</v>
      </c>
      <c r="I39" s="20">
        <v>2496006</v>
      </c>
      <c r="J39" s="20">
        <v>2454142</v>
      </c>
      <c r="K39" s="20">
        <f>VAKAOP!J39-VAKAOP!I39</f>
        <v>-41864</v>
      </c>
    </row>
    <row r="40" spans="1:12">
      <c r="A40" s="21" t="s">
        <v>55</v>
      </c>
      <c r="B40" s="22" t="s">
        <v>18</v>
      </c>
      <c r="C40" s="20">
        <v>364422.88</v>
      </c>
      <c r="D40" s="20">
        <v>380615.88</v>
      </c>
      <c r="E40" s="20"/>
      <c r="F40" s="20">
        <f>D40+E40</f>
        <v>380615.88</v>
      </c>
      <c r="G40" s="20">
        <v>368063</v>
      </c>
      <c r="H40" s="20">
        <f>F40-G40</f>
        <v>12552.880000000005</v>
      </c>
      <c r="I40" s="20">
        <v>411785</v>
      </c>
      <c r="J40" s="20">
        <v>400871</v>
      </c>
      <c r="K40" s="20">
        <f>VAKAOP!J40-VAKAOP!I40</f>
        <v>-10914</v>
      </c>
    </row>
    <row r="41" spans="1:12">
      <c r="A41" s="21" t="s">
        <v>56</v>
      </c>
      <c r="B41" s="22" t="s">
        <v>19</v>
      </c>
      <c r="C41" s="20">
        <v>128464</v>
      </c>
      <c r="D41" s="20">
        <v>132043.20000000001</v>
      </c>
      <c r="E41" s="20"/>
      <c r="F41" s="20">
        <f>D41+E41</f>
        <v>132043.20000000001</v>
      </c>
      <c r="G41" s="20">
        <v>143483</v>
      </c>
      <c r="H41" s="20">
        <f>F41-G41</f>
        <v>-11439.799999999988</v>
      </c>
      <c r="I41" s="20">
        <v>159400</v>
      </c>
      <c r="J41" s="20">
        <v>126244</v>
      </c>
      <c r="K41" s="20">
        <f>VAKAOP!J41-VAKAOP!I41</f>
        <v>-33156</v>
      </c>
    </row>
    <row r="42" spans="1:12">
      <c r="A42" s="21" t="s">
        <v>57</v>
      </c>
      <c r="B42" s="22" t="s">
        <v>20</v>
      </c>
      <c r="C42" s="20">
        <v>-48639.519999999997</v>
      </c>
      <c r="D42" s="20">
        <v>-28749.96</v>
      </c>
      <c r="E42" s="20"/>
      <c r="F42" s="20">
        <f>D42+E42</f>
        <v>-28749.96</v>
      </c>
      <c r="G42" s="20">
        <v>-30242</v>
      </c>
      <c r="H42" s="20">
        <f>F42-G42</f>
        <v>1492.0400000000009</v>
      </c>
      <c r="I42" s="20">
        <v>-19000</v>
      </c>
      <c r="J42" s="20">
        <v>-19000</v>
      </c>
      <c r="K42" s="20">
        <f>VAKAOP!J42-VAKAOP!I42</f>
        <v>0</v>
      </c>
    </row>
    <row r="43" spans="1:12">
      <c r="A43" s="21"/>
      <c r="B43" s="22"/>
      <c r="C43" s="23"/>
      <c r="D43" s="23"/>
      <c r="E43" s="23"/>
      <c r="F43" s="23"/>
      <c r="G43" s="23"/>
      <c r="H43" s="23"/>
      <c r="I43" s="23"/>
      <c r="J43" s="23"/>
      <c r="K43" s="23"/>
    </row>
    <row r="44" spans="1:12">
      <c r="A44" s="24"/>
      <c r="B44" s="28" t="s">
        <v>37</v>
      </c>
      <c r="C44" s="20">
        <f>SUM(C45:C46)</f>
        <v>3080511.6</v>
      </c>
      <c r="D44" s="20">
        <f>SUM(D45:D46)</f>
        <v>2947956</v>
      </c>
      <c r="E44" s="20">
        <f>SUM(E45:E46)</f>
        <v>0</v>
      </c>
      <c r="F44" s="20">
        <f>SUM(F45:F46)</f>
        <v>2947956</v>
      </c>
      <c r="G44" s="20">
        <f>SUM(G45:G46)</f>
        <v>3080415</v>
      </c>
      <c r="H44" s="20">
        <f>F44-G44</f>
        <v>-132459</v>
      </c>
      <c r="I44" s="20">
        <f>SUM(I45:I46)</f>
        <v>3203531</v>
      </c>
      <c r="J44" s="20">
        <f>SUM(J45:J46)</f>
        <v>3180459</v>
      </c>
      <c r="K44" s="20">
        <f>SUM(K45:K46)</f>
        <v>-23072</v>
      </c>
      <c r="L44" s="50"/>
    </row>
    <row r="45" spans="1:12">
      <c r="A45" s="21" t="s">
        <v>58</v>
      </c>
      <c r="B45" s="22" t="s">
        <v>21</v>
      </c>
      <c r="C45" s="20"/>
      <c r="D45" s="20"/>
      <c r="E45" s="20"/>
      <c r="F45" s="20">
        <f>D45+E45</f>
        <v>0</v>
      </c>
      <c r="G45" s="20"/>
      <c r="H45" s="20">
        <f>F45-G45</f>
        <v>0</v>
      </c>
      <c r="I45" s="20"/>
      <c r="J45" s="20"/>
      <c r="K45" s="20">
        <f>VAKAOP!J45-VAKAOP!I45</f>
        <v>0</v>
      </c>
    </row>
    <row r="46" spans="1:12">
      <c r="A46" s="21" t="s">
        <v>59</v>
      </c>
      <c r="B46" s="22" t="s">
        <v>22</v>
      </c>
      <c r="C46" s="20">
        <v>3080511.6</v>
      </c>
      <c r="D46" s="20">
        <v>2947956</v>
      </c>
      <c r="E46" s="20"/>
      <c r="F46" s="20">
        <f>D46+E46</f>
        <v>2947956</v>
      </c>
      <c r="G46" s="20">
        <v>3080415</v>
      </c>
      <c r="H46" s="37">
        <f>F46-G46</f>
        <v>-132459</v>
      </c>
      <c r="I46" s="20">
        <v>3203531</v>
      </c>
      <c r="J46" s="20">
        <v>3180459</v>
      </c>
      <c r="K46" s="20">
        <f>VAKAOP!J46-VAKAOP!I46</f>
        <v>-23072</v>
      </c>
    </row>
    <row r="47" spans="1:12">
      <c r="A47" s="21"/>
      <c r="B47" s="22"/>
      <c r="C47" s="23"/>
      <c r="D47" s="23"/>
      <c r="E47" s="23"/>
      <c r="F47" s="23"/>
      <c r="G47" s="23"/>
      <c r="H47" s="23"/>
      <c r="I47" s="23"/>
      <c r="J47" s="23"/>
      <c r="K47" s="23"/>
    </row>
    <row r="48" spans="1:12">
      <c r="A48" s="24"/>
      <c r="B48" s="28" t="s">
        <v>38</v>
      </c>
      <c r="C48" s="20">
        <f>SUM(C49:C50)</f>
        <v>114570.26000000001</v>
      </c>
      <c r="D48" s="20">
        <f>SUM(D49:D50)</f>
        <v>86980.32</v>
      </c>
      <c r="E48" s="20">
        <f>SUM(E49:E50)</f>
        <v>0</v>
      </c>
      <c r="F48" s="20">
        <f>SUM(F49:F50)</f>
        <v>86980.32</v>
      </c>
      <c r="G48" s="20">
        <f>SUM(G49:G50)</f>
        <v>109380</v>
      </c>
      <c r="H48" s="20">
        <f>F48-G48</f>
        <v>-22399.679999999993</v>
      </c>
      <c r="I48" s="20">
        <f>SUM(I49:I50)</f>
        <v>92600</v>
      </c>
      <c r="J48" s="20">
        <f>SUM(J49:J50)</f>
        <v>92600</v>
      </c>
      <c r="K48" s="20">
        <f>SUM(K49:K50)</f>
        <v>0</v>
      </c>
      <c r="L48" s="50"/>
    </row>
    <row r="49" spans="1:12">
      <c r="A49" s="21" t="s">
        <v>60</v>
      </c>
      <c r="B49" s="22" t="s">
        <v>23</v>
      </c>
      <c r="C49" s="20">
        <v>114602.71</v>
      </c>
      <c r="D49" s="20">
        <v>86980.32</v>
      </c>
      <c r="E49" s="20"/>
      <c r="F49" s="20">
        <f>D49+E49</f>
        <v>86980.32</v>
      </c>
      <c r="G49" s="20">
        <v>109380</v>
      </c>
      <c r="H49" s="20">
        <f>F49-G49</f>
        <v>-22399.679999999993</v>
      </c>
      <c r="I49" s="20">
        <v>92600</v>
      </c>
      <c r="J49" s="20">
        <v>92600</v>
      </c>
      <c r="K49" s="20">
        <f>VAKAOP!J49-VAKAOP!I49</f>
        <v>0</v>
      </c>
    </row>
    <row r="50" spans="1:12">
      <c r="A50" s="21" t="s">
        <v>61</v>
      </c>
      <c r="B50" s="22" t="s">
        <v>24</v>
      </c>
      <c r="C50" s="20">
        <v>-32.450000000000003</v>
      </c>
      <c r="D50" s="20"/>
      <c r="E50" s="20"/>
      <c r="F50" s="20">
        <f>D50+E50</f>
        <v>0</v>
      </c>
      <c r="G50" s="20"/>
      <c r="H50" s="37">
        <f>F50-G50</f>
        <v>0</v>
      </c>
      <c r="I50" s="20"/>
      <c r="J50" s="20"/>
      <c r="K50" s="20"/>
    </row>
    <row r="51" spans="1:12">
      <c r="A51" s="21"/>
      <c r="B51" s="22"/>
      <c r="C51" s="23"/>
      <c r="D51" s="23"/>
      <c r="E51" s="23"/>
      <c r="F51" s="23"/>
      <c r="G51" s="23"/>
      <c r="H51" s="23"/>
      <c r="I51" s="23"/>
      <c r="J51" s="23"/>
      <c r="K51" s="23"/>
    </row>
    <row r="52" spans="1:12">
      <c r="A52" s="24"/>
      <c r="B52" s="28" t="s">
        <v>25</v>
      </c>
      <c r="C52" s="20">
        <f>SUM(C53:C55)</f>
        <v>25448.09</v>
      </c>
      <c r="D52" s="20">
        <f>SUM(D53:D55)</f>
        <v>24900</v>
      </c>
      <c r="E52" s="20">
        <f>SUM(E53:E55)</f>
        <v>0</v>
      </c>
      <c r="F52" s="20">
        <f>SUM(F53:F55)</f>
        <v>24900</v>
      </c>
      <c r="G52" s="20">
        <f>SUM(G53:G55)</f>
        <v>40000</v>
      </c>
      <c r="H52" s="20">
        <f>F52-G52</f>
        <v>-15100</v>
      </c>
      <c r="I52" s="20">
        <f>SUM(I53:I55)</f>
        <v>10000</v>
      </c>
      <c r="J52" s="20">
        <f>SUM(J53:J55)</f>
        <v>10000</v>
      </c>
      <c r="K52" s="20">
        <f>SUM(K53:K55)</f>
        <v>0</v>
      </c>
      <c r="L52" s="50"/>
    </row>
    <row r="53" spans="1:12">
      <c r="A53" s="21" t="s">
        <v>62</v>
      </c>
      <c r="B53" s="22" t="s">
        <v>26</v>
      </c>
      <c r="C53" s="20">
        <v>25448.09</v>
      </c>
      <c r="D53" s="20">
        <v>24900</v>
      </c>
      <c r="E53" s="20"/>
      <c r="F53" s="20">
        <f>D53+E53</f>
        <v>24900</v>
      </c>
      <c r="G53" s="20">
        <v>40000</v>
      </c>
      <c r="H53" s="20">
        <f>F53-G53</f>
        <v>-15100</v>
      </c>
      <c r="I53" s="20">
        <v>10000</v>
      </c>
      <c r="J53" s="20">
        <v>10000</v>
      </c>
      <c r="K53" s="20">
        <f>VAKAOP!J53-VAKAOP!I53</f>
        <v>0</v>
      </c>
    </row>
    <row r="54" spans="1:12">
      <c r="A54" s="21" t="s">
        <v>63</v>
      </c>
      <c r="B54" s="22" t="s">
        <v>27</v>
      </c>
      <c r="C54" s="20"/>
      <c r="D54" s="20"/>
      <c r="E54" s="20"/>
      <c r="F54" s="20">
        <f>D54+E54</f>
        <v>0</v>
      </c>
      <c r="G54" s="20"/>
      <c r="H54" s="20">
        <f>F54-G54</f>
        <v>0</v>
      </c>
      <c r="I54" s="20"/>
      <c r="J54" s="20"/>
      <c r="K54" s="20">
        <f>VAKAOP!J54-VAKAOP!I54</f>
        <v>0</v>
      </c>
    </row>
    <row r="55" spans="1:12">
      <c r="A55" s="21" t="s">
        <v>64</v>
      </c>
      <c r="B55" s="22" t="s">
        <v>28</v>
      </c>
      <c r="C55" s="20"/>
      <c r="D55" s="20"/>
      <c r="E55" s="20"/>
      <c r="F55" s="20">
        <f>D55+E55</f>
        <v>0</v>
      </c>
      <c r="G55" s="20"/>
      <c r="H55" s="37">
        <f>F55-G55</f>
        <v>0</v>
      </c>
      <c r="I55" s="20"/>
      <c r="J55" s="20"/>
      <c r="K55" s="20">
        <f>VAKAOP!J55-VAKAOP!I55</f>
        <v>0</v>
      </c>
    </row>
    <row r="56" spans="1:12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</row>
    <row r="57" spans="1:12">
      <c r="A57" s="24"/>
      <c r="B57" s="28" t="s">
        <v>29</v>
      </c>
      <c r="C57" s="20">
        <f>SUM(C58:C59)</f>
        <v>571355.71</v>
      </c>
      <c r="D57" s="20">
        <f>SUM(D58:D59)</f>
        <v>810891</v>
      </c>
      <c r="E57" s="20">
        <f>SUM(E58:E59)</f>
        <v>0</v>
      </c>
      <c r="F57" s="20">
        <f>SUM(F58:F59)</f>
        <v>810891</v>
      </c>
      <c r="G57" s="20">
        <f>SUM(G58:G59)</f>
        <v>768427</v>
      </c>
      <c r="H57" s="20">
        <f>F57-G57</f>
        <v>42464</v>
      </c>
      <c r="I57" s="20">
        <f>SUM(I58:I59)</f>
        <v>776283</v>
      </c>
      <c r="J57" s="20">
        <f>SUM(J58:J59)</f>
        <v>776283</v>
      </c>
      <c r="K57" s="20"/>
      <c r="L57" s="50"/>
    </row>
    <row r="58" spans="1:12">
      <c r="A58" s="21" t="s">
        <v>65</v>
      </c>
      <c r="B58" s="22" t="s">
        <v>30</v>
      </c>
      <c r="C58" s="20">
        <v>522476.06</v>
      </c>
      <c r="D58" s="20">
        <v>631327.92000000004</v>
      </c>
      <c r="E58" s="20"/>
      <c r="F58" s="20">
        <f>D58+E58</f>
        <v>631327.92000000004</v>
      </c>
      <c r="G58" s="20">
        <v>605867</v>
      </c>
      <c r="H58" s="20">
        <f>F58-G58</f>
        <v>25460.920000000042</v>
      </c>
      <c r="I58" s="20">
        <v>603198</v>
      </c>
      <c r="J58" s="20">
        <v>603198</v>
      </c>
      <c r="K58" s="20">
        <f>VAKAOP!J58-VAKAOP!I58</f>
        <v>0</v>
      </c>
    </row>
    <row r="59" spans="1:12">
      <c r="A59" s="21" t="s">
        <v>66</v>
      </c>
      <c r="B59" s="22" t="s">
        <v>31</v>
      </c>
      <c r="C59" s="20">
        <v>48879.65</v>
      </c>
      <c r="D59" s="20">
        <v>179563.08</v>
      </c>
      <c r="E59" s="20"/>
      <c r="F59" s="20">
        <f>D59+E59</f>
        <v>179563.08</v>
      </c>
      <c r="G59" s="20">
        <v>162560</v>
      </c>
      <c r="H59" s="20">
        <f>F59-G59</f>
        <v>17003.079999999987</v>
      </c>
      <c r="I59" s="20">
        <v>173085</v>
      </c>
      <c r="J59" s="20">
        <v>173085</v>
      </c>
      <c r="K59" s="20">
        <f>VAKAOP!J59-VAKAOP!I59</f>
        <v>0</v>
      </c>
    </row>
    <row r="60" spans="1:12">
      <c r="A60" s="21"/>
      <c r="B60" s="25" t="s">
        <v>34</v>
      </c>
      <c r="C60" s="23"/>
      <c r="D60" s="23"/>
      <c r="E60" s="33"/>
      <c r="F60" s="33"/>
      <c r="G60" s="33"/>
      <c r="H60" s="33"/>
      <c r="I60" s="33"/>
      <c r="J60" s="33"/>
      <c r="K60" s="33"/>
    </row>
    <row r="61" spans="1:12" ht="13.8">
      <c r="A61" s="32"/>
      <c r="B61" s="26" t="s">
        <v>32</v>
      </c>
      <c r="C61" s="27">
        <f>C57+C52+C48+C44+C38</f>
        <v>6415318.54</v>
      </c>
      <c r="D61" s="27">
        <f>D57+D52+D48+D44+D38</f>
        <v>6666652.4400000004</v>
      </c>
      <c r="E61" s="27">
        <f>E57+E52+E48+E44+E38</f>
        <v>0</v>
      </c>
      <c r="F61" s="27">
        <f>F57+F52+F48+F44+F38</f>
        <v>6666652.4400000004</v>
      </c>
      <c r="G61" s="27">
        <f>G57+G52+G48+G44+G38</f>
        <v>6697526</v>
      </c>
      <c r="H61" s="27">
        <f>F61-G61</f>
        <v>-30873.55999999959</v>
      </c>
      <c r="I61" s="27">
        <f>I57+I52+I48+I44+I38</f>
        <v>7130605</v>
      </c>
      <c r="J61" s="27">
        <f>J57+J52+J48+J44+J38</f>
        <v>7021599</v>
      </c>
      <c r="K61" s="27">
        <f>K57+K52+K48+K44+K38</f>
        <v>-109006</v>
      </c>
      <c r="L61" s="50"/>
    </row>
    <row r="62" spans="1:12">
      <c r="A62" s="21"/>
      <c r="B62" s="3" t="s">
        <v>34</v>
      </c>
      <c r="C62" s="23"/>
      <c r="D62" s="23"/>
      <c r="E62" s="23"/>
      <c r="F62" s="23"/>
      <c r="G62" s="23"/>
      <c r="H62" s="23"/>
      <c r="I62" s="23"/>
      <c r="J62" s="23"/>
      <c r="K62" s="23"/>
    </row>
    <row r="63" spans="1:12" ht="13.8">
      <c r="A63" s="32"/>
      <c r="B63" s="26" t="s">
        <v>33</v>
      </c>
      <c r="C63" s="27">
        <f>C31+C33-C61</f>
        <v>-6038502.7599999998</v>
      </c>
      <c r="D63" s="27">
        <f>D31-D61</f>
        <v>-6274457.04</v>
      </c>
      <c r="E63" s="27">
        <f>E31-E61</f>
        <v>0</v>
      </c>
      <c r="F63" s="27">
        <f>F31-F61</f>
        <v>-6274457.04</v>
      </c>
      <c r="G63" s="27">
        <f>G31-G61</f>
        <v>-6299661</v>
      </c>
      <c r="H63" s="27">
        <f>H31-H61</f>
        <v>25203.959999999614</v>
      </c>
      <c r="I63" s="27">
        <f>I31+I33-I61</f>
        <v>-6592152</v>
      </c>
      <c r="J63" s="27">
        <f>J31+J33-J61</f>
        <v>-6483146</v>
      </c>
      <c r="K63" s="27">
        <f>K31+K33-K61</f>
        <v>109006</v>
      </c>
    </row>
  </sheetData>
  <phoneticPr fontId="7" type="noConversion"/>
  <pageMargins left="0.25" right="0.25" top="0.75" bottom="0.75" header="0.3" footer="0.3"/>
  <pageSetup paperSize="9" scale="65" orientation="portrait" r:id="rId1"/>
  <headerFooter alignWithMargins="0">
    <oddHeader>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>
    <pageSetUpPr fitToPage="1"/>
  </sheetPr>
  <dimension ref="A1:L64"/>
  <sheetViews>
    <sheetView zoomScaleNormal="100" workbookViewId="0">
      <pane xSplit="2" ySplit="5" topLeftCell="C37" activePane="bottomRight" state="frozen"/>
      <selection activeCell="H13" sqref="H13"/>
      <selection pane="topRight" activeCell="H13" sqref="H13"/>
      <selection pane="bottomLeft" activeCell="H13" sqref="H13"/>
      <selection pane="bottomRight" activeCell="L38" sqref="L38:L61"/>
    </sheetView>
  </sheetViews>
  <sheetFormatPr defaultColWidth="9.109375" defaultRowHeight="13.2"/>
  <cols>
    <col min="1" max="1" width="6.33203125" style="4" customWidth="1"/>
    <col min="2" max="2" width="56.109375" style="4" bestFit="1" customWidth="1"/>
    <col min="3" max="3" width="16.6640625" style="36" customWidth="1"/>
    <col min="4" max="5" width="16.6640625" style="4" hidden="1" customWidth="1"/>
    <col min="6" max="6" width="16.6640625" style="4" customWidth="1"/>
    <col min="7" max="8" width="16.6640625" style="4" hidden="1" customWidth="1"/>
    <col min="9" max="11" width="16.6640625" style="4" customWidth="1"/>
    <col min="12" max="16384" width="9.109375" style="4"/>
  </cols>
  <sheetData>
    <row r="1" spans="1:1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</row>
    <row r="2" spans="1:11" ht="33" customHeight="1">
      <c r="A2" s="11"/>
      <c r="B2" s="12"/>
      <c r="C2" s="13" t="s">
        <v>69</v>
      </c>
      <c r="D2" s="13" t="s">
        <v>70</v>
      </c>
      <c r="E2" s="13" t="s">
        <v>67</v>
      </c>
      <c r="F2" s="13" t="s">
        <v>71</v>
      </c>
      <c r="G2" s="13" t="s">
        <v>72</v>
      </c>
      <c r="H2" s="13" t="s">
        <v>68</v>
      </c>
      <c r="I2" s="13" t="s">
        <v>83</v>
      </c>
      <c r="J2" s="13" t="s">
        <v>85</v>
      </c>
      <c r="K2" s="13" t="s">
        <v>84</v>
      </c>
    </row>
    <row r="3" spans="1:11">
      <c r="A3" s="11"/>
      <c r="B3" s="5"/>
      <c r="C3" s="13"/>
      <c r="D3" s="13"/>
      <c r="E3" s="13"/>
      <c r="F3" s="13"/>
      <c r="G3" s="13" t="s">
        <v>73</v>
      </c>
      <c r="H3" s="13"/>
      <c r="I3" s="13" t="s">
        <v>86</v>
      </c>
      <c r="J3" s="13" t="s">
        <v>87</v>
      </c>
      <c r="K3" s="13"/>
    </row>
    <row r="4" spans="1:11">
      <c r="A4" s="11"/>
      <c r="B4" s="5" t="s">
        <v>77</v>
      </c>
      <c r="C4" s="14"/>
      <c r="D4" s="14"/>
      <c r="E4" s="14"/>
      <c r="F4" s="14"/>
      <c r="G4" s="14"/>
      <c r="H4" s="14"/>
      <c r="I4" s="14"/>
      <c r="J4" s="14"/>
      <c r="K4" s="14"/>
    </row>
    <row r="5" spans="1:11">
      <c r="A5" s="11"/>
      <c r="B5" s="12" t="s">
        <v>34</v>
      </c>
      <c r="C5" s="35"/>
      <c r="D5" s="15"/>
      <c r="E5" s="16"/>
      <c r="F5" s="16"/>
      <c r="G5" s="16"/>
      <c r="H5" s="16"/>
      <c r="I5" s="16"/>
      <c r="J5" s="16"/>
      <c r="K5" s="16"/>
    </row>
    <row r="6" spans="1:11" ht="13.8">
      <c r="A6" s="31"/>
      <c r="B6" s="26" t="s">
        <v>0</v>
      </c>
      <c r="C6" s="29"/>
      <c r="D6" s="29"/>
      <c r="E6" s="29"/>
      <c r="F6" s="29"/>
      <c r="G6" s="29"/>
      <c r="H6" s="29"/>
      <c r="I6" s="29"/>
      <c r="J6" s="29"/>
      <c r="K6" s="29"/>
    </row>
    <row r="7" spans="1:11">
      <c r="A7" s="17"/>
      <c r="B7" s="18" t="s">
        <v>34</v>
      </c>
      <c r="C7" s="7"/>
      <c r="D7" s="7"/>
      <c r="E7" s="1"/>
      <c r="F7" s="1"/>
      <c r="G7" s="1"/>
      <c r="H7" s="1"/>
      <c r="I7" s="1"/>
      <c r="J7" s="1"/>
      <c r="K7" s="1"/>
    </row>
    <row r="8" spans="1:11">
      <c r="A8" s="19"/>
      <c r="B8" s="2" t="s">
        <v>35</v>
      </c>
      <c r="C8" s="20">
        <f t="shared" ref="C8" si="0">SUM(C9:C12)</f>
        <v>284975.35999999999</v>
      </c>
      <c r="D8" s="20">
        <f t="shared" ref="D8:I8" si="1">SUM(D9:D12)</f>
        <v>307577.16000000003</v>
      </c>
      <c r="E8" s="20">
        <f t="shared" si="1"/>
        <v>0</v>
      </c>
      <c r="F8" s="20">
        <f t="shared" si="1"/>
        <v>307577.16000000003</v>
      </c>
      <c r="G8" s="20">
        <f t="shared" si="1"/>
        <v>309688</v>
      </c>
      <c r="H8" s="20">
        <f t="shared" si="1"/>
        <v>-2110.8399999999992</v>
      </c>
      <c r="I8" s="20">
        <f t="shared" si="1"/>
        <v>299266</v>
      </c>
      <c r="J8" s="20">
        <f>SUM(I9:I12)</f>
        <v>299266</v>
      </c>
      <c r="K8" s="20">
        <f>SUM(K9:K12)</f>
        <v>0</v>
      </c>
    </row>
    <row r="9" spans="1:11">
      <c r="A9" s="21" t="s">
        <v>39</v>
      </c>
      <c r="B9" s="22" t="s">
        <v>1</v>
      </c>
      <c r="C9" s="20">
        <v>7482.35</v>
      </c>
      <c r="D9" s="20">
        <v>6600.12</v>
      </c>
      <c r="E9" s="20"/>
      <c r="F9" s="20">
        <f>D9+E9</f>
        <v>6600.12</v>
      </c>
      <c r="G9" s="20">
        <v>6600</v>
      </c>
      <c r="H9" s="20">
        <f t="shared" ref="H9:H29" si="2">F9-G9</f>
        <v>0.11999999999989086</v>
      </c>
      <c r="I9" s="20">
        <v>6600</v>
      </c>
      <c r="J9" s="20">
        <v>6600</v>
      </c>
      <c r="K9" s="20">
        <f>J9-I9</f>
        <v>0</v>
      </c>
    </row>
    <row r="10" spans="1:11">
      <c r="A10" s="21" t="s">
        <v>40</v>
      </c>
      <c r="B10" s="22" t="s">
        <v>41</v>
      </c>
      <c r="C10" s="20">
        <v>122206</v>
      </c>
      <c r="D10" s="20">
        <v>130000.08</v>
      </c>
      <c r="E10" s="20"/>
      <c r="F10" s="20">
        <f>D10+E10</f>
        <v>130000.08</v>
      </c>
      <c r="G10" s="20">
        <v>130000</v>
      </c>
      <c r="H10" s="20">
        <f t="shared" si="2"/>
        <v>8.000000000174623E-2</v>
      </c>
      <c r="I10" s="20">
        <v>130000</v>
      </c>
      <c r="J10" s="20">
        <v>130000</v>
      </c>
      <c r="K10" s="20">
        <f t="shared" ref="K10:K12" si="3">J10-I10</f>
        <v>0</v>
      </c>
    </row>
    <row r="11" spans="1:11">
      <c r="A11" s="21" t="s">
        <v>42</v>
      </c>
      <c r="B11" s="22" t="s">
        <v>2</v>
      </c>
      <c r="C11" s="20"/>
      <c r="D11" s="20">
        <v>50976.959999999999</v>
      </c>
      <c r="E11" s="20"/>
      <c r="F11" s="20">
        <f>D11+E11</f>
        <v>50976.959999999999</v>
      </c>
      <c r="G11" s="20">
        <v>53088</v>
      </c>
      <c r="H11" s="20">
        <f t="shared" si="2"/>
        <v>-2111.0400000000009</v>
      </c>
      <c r="I11" s="20">
        <v>32666</v>
      </c>
      <c r="J11" s="20">
        <v>32666</v>
      </c>
      <c r="K11" s="20">
        <f t="shared" si="3"/>
        <v>0</v>
      </c>
    </row>
    <row r="12" spans="1:11">
      <c r="A12" s="21" t="s">
        <v>43</v>
      </c>
      <c r="B12" s="22" t="s">
        <v>3</v>
      </c>
      <c r="C12" s="20">
        <v>155287.01</v>
      </c>
      <c r="D12" s="20">
        <v>120000</v>
      </c>
      <c r="E12" s="20"/>
      <c r="F12" s="20">
        <f>D12+E12</f>
        <v>120000</v>
      </c>
      <c r="G12" s="20">
        <v>120000</v>
      </c>
      <c r="H12" s="37">
        <f t="shared" si="2"/>
        <v>0</v>
      </c>
      <c r="I12" s="20">
        <v>130000</v>
      </c>
      <c r="J12" s="20">
        <v>130000</v>
      </c>
      <c r="K12" s="20">
        <f t="shared" si="3"/>
        <v>0</v>
      </c>
    </row>
    <row r="13" spans="1:11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>
      <c r="A14" s="24"/>
      <c r="B14" s="2" t="s">
        <v>4</v>
      </c>
      <c r="C14" s="20">
        <f t="shared" ref="C14" si="4">SUM(C15:C20)</f>
        <v>6996246.2599999998</v>
      </c>
      <c r="D14" s="20">
        <f t="shared" ref="D14:G14" si="5">SUM(D15:D20)</f>
        <v>7056000.2400000002</v>
      </c>
      <c r="E14" s="20">
        <f t="shared" si="5"/>
        <v>462264</v>
      </c>
      <c r="F14" s="20">
        <f t="shared" si="5"/>
        <v>7518264.2400000002</v>
      </c>
      <c r="G14" s="20">
        <f t="shared" si="5"/>
        <v>7261000</v>
      </c>
      <c r="H14" s="20">
        <f t="shared" si="2"/>
        <v>257264.24000000022</v>
      </c>
      <c r="I14" s="20">
        <f t="shared" ref="I14:K14" si="6">SUM(I15:I20)</f>
        <v>7519180</v>
      </c>
      <c r="J14" s="20">
        <f t="shared" si="6"/>
        <v>7519180</v>
      </c>
      <c r="K14" s="20">
        <f t="shared" si="6"/>
        <v>0</v>
      </c>
    </row>
    <row r="15" spans="1:11">
      <c r="A15" s="21" t="s">
        <v>44</v>
      </c>
      <c r="B15" s="22" t="s">
        <v>5</v>
      </c>
      <c r="C15" s="20"/>
      <c r="D15" s="20"/>
      <c r="E15" s="20"/>
      <c r="F15" s="20">
        <f t="shared" ref="F15:F20" si="7">D15+E15</f>
        <v>0</v>
      </c>
      <c r="G15" s="20"/>
      <c r="H15" s="20">
        <f t="shared" si="2"/>
        <v>0</v>
      </c>
      <c r="I15" s="20"/>
      <c r="J15" s="20"/>
      <c r="K15" s="20">
        <f>J15-I15</f>
        <v>0</v>
      </c>
    </row>
    <row r="16" spans="1:11">
      <c r="A16" s="21" t="s">
        <v>45</v>
      </c>
      <c r="B16" s="22" t="s">
        <v>6</v>
      </c>
      <c r="C16" s="20"/>
      <c r="D16" s="20"/>
      <c r="E16" s="20"/>
      <c r="F16" s="20">
        <f t="shared" si="7"/>
        <v>0</v>
      </c>
      <c r="G16" s="20"/>
      <c r="H16" s="20">
        <f t="shared" si="2"/>
        <v>0</v>
      </c>
      <c r="I16" s="20"/>
      <c r="J16" s="20"/>
      <c r="K16" s="20">
        <f t="shared" ref="K16:K20" si="8">J16-I16</f>
        <v>0</v>
      </c>
    </row>
    <row r="17" spans="1:11">
      <c r="A17" s="21" t="s">
        <v>46</v>
      </c>
      <c r="B17" s="22" t="s">
        <v>7</v>
      </c>
      <c r="C17" s="20">
        <v>6983453.7599999998</v>
      </c>
      <c r="D17" s="20">
        <v>7045000.2000000002</v>
      </c>
      <c r="E17" s="20">
        <v>462264</v>
      </c>
      <c r="F17" s="20">
        <f t="shared" si="7"/>
        <v>7507264.2000000002</v>
      </c>
      <c r="G17" s="20">
        <v>7250000</v>
      </c>
      <c r="H17" s="20">
        <f t="shared" si="2"/>
        <v>257264.20000000019</v>
      </c>
      <c r="I17" s="20">
        <v>7508180</v>
      </c>
      <c r="J17" s="20">
        <v>7508180</v>
      </c>
      <c r="K17" s="20">
        <f t="shared" si="8"/>
        <v>0</v>
      </c>
    </row>
    <row r="18" spans="1:11">
      <c r="A18" s="21" t="s">
        <v>47</v>
      </c>
      <c r="B18" s="22" t="s">
        <v>8</v>
      </c>
      <c r="C18" s="20">
        <v>12777.5</v>
      </c>
      <c r="D18" s="20">
        <v>11000.04</v>
      </c>
      <c r="E18" s="20"/>
      <c r="F18" s="20">
        <f t="shared" si="7"/>
        <v>11000.04</v>
      </c>
      <c r="G18" s="20">
        <v>11000</v>
      </c>
      <c r="H18" s="20">
        <f t="shared" si="2"/>
        <v>4.0000000000873115E-2</v>
      </c>
      <c r="I18" s="20">
        <v>11000</v>
      </c>
      <c r="J18" s="20">
        <v>11000</v>
      </c>
      <c r="K18" s="20">
        <f t="shared" si="8"/>
        <v>0</v>
      </c>
    </row>
    <row r="19" spans="1:11">
      <c r="A19" s="21" t="s">
        <v>48</v>
      </c>
      <c r="B19" s="22" t="s">
        <v>9</v>
      </c>
      <c r="C19" s="20"/>
      <c r="D19" s="20"/>
      <c r="E19" s="20"/>
      <c r="F19" s="20">
        <f t="shared" si="7"/>
        <v>0</v>
      </c>
      <c r="G19" s="20"/>
      <c r="H19" s="20">
        <f t="shared" si="2"/>
        <v>0</v>
      </c>
      <c r="I19" s="20"/>
      <c r="J19" s="20"/>
      <c r="K19" s="20">
        <f t="shared" si="8"/>
        <v>0</v>
      </c>
    </row>
    <row r="20" spans="1:11">
      <c r="A20" s="21" t="s">
        <v>49</v>
      </c>
      <c r="B20" s="22" t="s">
        <v>10</v>
      </c>
      <c r="C20" s="20">
        <v>15</v>
      </c>
      <c r="D20" s="20"/>
      <c r="E20" s="20"/>
      <c r="F20" s="20">
        <f t="shared" si="7"/>
        <v>0</v>
      </c>
      <c r="G20" s="20"/>
      <c r="H20" s="37">
        <f t="shared" si="2"/>
        <v>0</v>
      </c>
      <c r="I20" s="20"/>
      <c r="J20" s="20"/>
      <c r="K20" s="20">
        <f t="shared" si="8"/>
        <v>0</v>
      </c>
    </row>
    <row r="21" spans="1:11">
      <c r="A21" s="21"/>
      <c r="B21" s="22"/>
      <c r="C21" s="23"/>
      <c r="D21" s="23"/>
      <c r="E21" s="23"/>
      <c r="F21" s="23"/>
      <c r="G21" s="23"/>
      <c r="H21" s="23"/>
      <c r="I21" s="23"/>
      <c r="J21" s="23"/>
      <c r="K21" s="23"/>
    </row>
    <row r="22" spans="1:11">
      <c r="A22" s="24"/>
      <c r="B22" s="2" t="s">
        <v>11</v>
      </c>
      <c r="C22" s="20">
        <f t="shared" ref="C22" si="9">SUM(C23)</f>
        <v>36652</v>
      </c>
      <c r="D22" s="20">
        <f t="shared" ref="D22:G22" si="10">SUM(D23)</f>
        <v>0</v>
      </c>
      <c r="E22" s="20">
        <f t="shared" si="10"/>
        <v>0</v>
      </c>
      <c r="F22" s="20">
        <f t="shared" si="10"/>
        <v>0</v>
      </c>
      <c r="G22" s="20">
        <f t="shared" si="10"/>
        <v>47307</v>
      </c>
      <c r="H22" s="20">
        <f t="shared" si="2"/>
        <v>-47307</v>
      </c>
      <c r="I22" s="20">
        <f t="shared" ref="I22:K22" si="11">SUM(I23)</f>
        <v>34730</v>
      </c>
      <c r="J22" s="20">
        <f t="shared" si="11"/>
        <v>34730</v>
      </c>
      <c r="K22" s="20">
        <f t="shared" si="11"/>
        <v>0</v>
      </c>
    </row>
    <row r="23" spans="1:11">
      <c r="A23" s="21" t="s">
        <v>50</v>
      </c>
      <c r="B23" s="22" t="s">
        <v>11</v>
      </c>
      <c r="C23" s="20">
        <v>36652</v>
      </c>
      <c r="D23" s="20"/>
      <c r="E23" s="20"/>
      <c r="F23" s="20">
        <f>D23+E23</f>
        <v>0</v>
      </c>
      <c r="G23" s="20">
        <v>47307</v>
      </c>
      <c r="H23" s="37">
        <f t="shared" si="2"/>
        <v>-47307</v>
      </c>
      <c r="I23" s="20">
        <v>34730</v>
      </c>
      <c r="J23" s="20">
        <v>34730</v>
      </c>
      <c r="K23" s="20">
        <f>J23-I23</f>
        <v>0</v>
      </c>
    </row>
    <row r="24" spans="1:11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</row>
    <row r="25" spans="1:11">
      <c r="A25" s="24"/>
      <c r="B25" s="2" t="s">
        <v>12</v>
      </c>
      <c r="C25" s="20">
        <f t="shared" ref="C25" si="12">SUM(C26)</f>
        <v>0</v>
      </c>
      <c r="D25" s="20">
        <f t="shared" ref="D25:G25" si="13">SUM(D26)</f>
        <v>0</v>
      </c>
      <c r="E25" s="20">
        <f t="shared" si="13"/>
        <v>0</v>
      </c>
      <c r="F25" s="20">
        <f t="shared" si="13"/>
        <v>0</v>
      </c>
      <c r="G25" s="20">
        <f t="shared" si="13"/>
        <v>0</v>
      </c>
      <c r="H25" s="20">
        <f t="shared" si="2"/>
        <v>0</v>
      </c>
      <c r="I25" s="20">
        <f t="shared" ref="I25:J25" si="14">SUM(I26)</f>
        <v>0</v>
      </c>
      <c r="J25" s="20">
        <f t="shared" si="14"/>
        <v>0</v>
      </c>
      <c r="K25" s="20">
        <f>SUM(K26)</f>
        <v>0</v>
      </c>
    </row>
    <row r="26" spans="1:11">
      <c r="A26" s="21" t="s">
        <v>51</v>
      </c>
      <c r="B26" s="22" t="s">
        <v>12</v>
      </c>
      <c r="C26" s="20"/>
      <c r="D26" s="20"/>
      <c r="E26" s="20"/>
      <c r="F26" s="20">
        <f>D26+E26</f>
        <v>0</v>
      </c>
      <c r="G26" s="20"/>
      <c r="H26" s="37">
        <f t="shared" si="2"/>
        <v>0</v>
      </c>
      <c r="I26" s="20"/>
      <c r="J26" s="20"/>
      <c r="K26" s="20">
        <f>J26-I26</f>
        <v>0</v>
      </c>
    </row>
    <row r="27" spans="1:11">
      <c r="A27" s="21"/>
      <c r="B27" s="22"/>
      <c r="C27" s="23"/>
      <c r="D27" s="23"/>
      <c r="E27" s="23"/>
      <c r="F27" s="23"/>
      <c r="G27" s="23"/>
      <c r="H27" s="23"/>
      <c r="I27" s="23"/>
      <c r="J27" s="23"/>
      <c r="K27" s="23"/>
    </row>
    <row r="28" spans="1:11">
      <c r="A28" s="24"/>
      <c r="B28" s="2" t="s">
        <v>13</v>
      </c>
      <c r="C28" s="20">
        <f t="shared" ref="C28" si="15">SUM(C29)</f>
        <v>2659.27</v>
      </c>
      <c r="D28" s="20">
        <f t="shared" ref="D28:G28" si="16">SUM(D29)</f>
        <v>0</v>
      </c>
      <c r="E28" s="20">
        <f t="shared" si="16"/>
        <v>0</v>
      </c>
      <c r="F28" s="20">
        <f t="shared" si="16"/>
        <v>0</v>
      </c>
      <c r="G28" s="20">
        <f t="shared" si="16"/>
        <v>3000</v>
      </c>
      <c r="H28" s="20">
        <f t="shared" si="2"/>
        <v>-3000</v>
      </c>
      <c r="I28" s="20">
        <f t="shared" ref="I28:J28" si="17">SUM(I29)</f>
        <v>0</v>
      </c>
      <c r="J28" s="20">
        <f t="shared" si="17"/>
        <v>0</v>
      </c>
      <c r="K28" s="20">
        <f>SUM(K29)</f>
        <v>0</v>
      </c>
    </row>
    <row r="29" spans="1:11">
      <c r="A29" s="21" t="s">
        <v>52</v>
      </c>
      <c r="B29" s="22" t="s">
        <v>13</v>
      </c>
      <c r="C29" s="20">
        <v>2659.27</v>
      </c>
      <c r="D29" s="20"/>
      <c r="E29" s="20"/>
      <c r="F29" s="20">
        <f>D29+E29</f>
        <v>0</v>
      </c>
      <c r="G29" s="20">
        <v>3000</v>
      </c>
      <c r="H29" s="20">
        <f t="shared" si="2"/>
        <v>-3000</v>
      </c>
      <c r="I29" s="20"/>
      <c r="J29" s="20"/>
      <c r="K29" s="20">
        <f>J29-I29</f>
        <v>0</v>
      </c>
    </row>
    <row r="30" spans="1:11">
      <c r="A30" s="21"/>
      <c r="B30" s="25" t="s">
        <v>34</v>
      </c>
      <c r="C30" s="23"/>
      <c r="D30" s="23"/>
      <c r="E30" s="33"/>
      <c r="F30" s="33"/>
      <c r="G30" s="33"/>
      <c r="H30" s="33"/>
      <c r="I30" s="33"/>
      <c r="J30" s="33"/>
      <c r="K30" s="33"/>
    </row>
    <row r="31" spans="1:11" ht="13.8">
      <c r="A31" s="32"/>
      <c r="B31" s="26" t="s">
        <v>14</v>
      </c>
      <c r="C31" s="27">
        <f t="shared" ref="C31" si="18">C28+C25+C22+C14+C8</f>
        <v>7320532.8899999997</v>
      </c>
      <c r="D31" s="27">
        <f t="shared" ref="D31:G31" si="19">D28+D25+D22+D14+D8</f>
        <v>7363577.4000000004</v>
      </c>
      <c r="E31" s="27">
        <f t="shared" si="19"/>
        <v>462264</v>
      </c>
      <c r="F31" s="27">
        <f t="shared" si="19"/>
        <v>7825841.4000000004</v>
      </c>
      <c r="G31" s="27">
        <f t="shared" si="19"/>
        <v>7620995</v>
      </c>
      <c r="H31" s="27">
        <f t="shared" ref="H31" si="20">F31-G31</f>
        <v>204846.40000000037</v>
      </c>
      <c r="I31" s="27">
        <f>I28+I25+I22+I14+I8</f>
        <v>7853176</v>
      </c>
      <c r="J31" s="27">
        <f>J28+J25+J22+J14+J8</f>
        <v>7853176</v>
      </c>
      <c r="K31" s="27">
        <f>K28+K25+K22+K14+K8</f>
        <v>0</v>
      </c>
    </row>
    <row r="32" spans="1:11">
      <c r="A32" s="21"/>
      <c r="B32" s="25" t="s">
        <v>34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1:12">
      <c r="A33" s="24"/>
      <c r="B33" s="2" t="s">
        <v>15</v>
      </c>
      <c r="C33" s="20">
        <f t="shared" ref="C33" si="21">SUM(C34)</f>
        <v>0</v>
      </c>
      <c r="D33" s="20">
        <f t="shared" ref="D33:G33" si="22">SUM(D34)</f>
        <v>0</v>
      </c>
      <c r="E33" s="20">
        <f t="shared" si="22"/>
        <v>0</v>
      </c>
      <c r="F33" s="20">
        <f t="shared" si="22"/>
        <v>0</v>
      </c>
      <c r="G33" s="20">
        <f t="shared" si="22"/>
        <v>0</v>
      </c>
      <c r="H33" s="20">
        <f>IF(G33=0,0,G33-F33)</f>
        <v>0</v>
      </c>
      <c r="I33" s="20">
        <f t="shared" ref="I33" si="23">SUM(I34)</f>
        <v>0</v>
      </c>
      <c r="J33" s="20"/>
      <c r="K33" s="20"/>
    </row>
    <row r="34" spans="1:12">
      <c r="A34" s="21" t="s">
        <v>53</v>
      </c>
      <c r="B34" s="22" t="s">
        <v>15</v>
      </c>
      <c r="C34" s="20"/>
      <c r="D34" s="20"/>
      <c r="E34" s="20"/>
      <c r="F34" s="20">
        <f>D34+E34</f>
        <v>0</v>
      </c>
      <c r="G34" s="20"/>
      <c r="H34" s="20" t="str">
        <f>IF(G34="","",G34-F34)</f>
        <v/>
      </c>
      <c r="I34" s="20"/>
      <c r="J34" s="20"/>
      <c r="K34" s="20"/>
    </row>
    <row r="35" spans="1:12">
      <c r="A35" s="21"/>
      <c r="B35" s="25" t="s">
        <v>34</v>
      </c>
      <c r="C35" s="23"/>
      <c r="D35" s="23"/>
      <c r="E35" s="33"/>
      <c r="F35" s="33"/>
      <c r="G35" s="33"/>
      <c r="H35" s="33"/>
      <c r="I35" s="33"/>
      <c r="J35" s="33"/>
      <c r="K35" s="33"/>
    </row>
    <row r="36" spans="1:12" ht="13.8">
      <c r="A36" s="32"/>
      <c r="B36" s="26" t="s">
        <v>16</v>
      </c>
      <c r="C36" s="27"/>
      <c r="D36" s="27"/>
      <c r="E36" s="27"/>
      <c r="F36" s="27"/>
      <c r="G36" s="27"/>
      <c r="H36" s="27"/>
      <c r="I36" s="27"/>
      <c r="J36" s="27"/>
      <c r="K36" s="27"/>
    </row>
    <row r="37" spans="1:12" ht="13.8">
      <c r="A37" s="21"/>
      <c r="B37" s="6"/>
      <c r="C37" s="30"/>
      <c r="D37" s="30"/>
      <c r="E37" s="30"/>
      <c r="F37" s="30"/>
      <c r="G37" s="30"/>
      <c r="H37" s="30"/>
      <c r="I37" s="30"/>
      <c r="J37" s="30"/>
      <c r="K37" s="30"/>
    </row>
    <row r="38" spans="1:12">
      <c r="A38" s="24"/>
      <c r="B38" s="28" t="s">
        <v>36</v>
      </c>
      <c r="C38" s="20">
        <f>SUM(C39:C42)</f>
        <v>46777091.810000002</v>
      </c>
      <c r="D38" s="20">
        <f>SUM(D39:D42)</f>
        <v>46459583.159999996</v>
      </c>
      <c r="E38" s="20">
        <f>SUM(E39:E42)</f>
        <v>0</v>
      </c>
      <c r="F38" s="20">
        <f>SUM(F39:F42)</f>
        <v>46459583.159999996</v>
      </c>
      <c r="G38" s="20">
        <f>SUM(G39:G42)</f>
        <v>46445549</v>
      </c>
      <c r="H38" s="20">
        <f t="shared" ref="H38:H59" si="24">F38-G38</f>
        <v>14034.159999996424</v>
      </c>
      <c r="I38" s="20">
        <f>SUM(I39:I42)</f>
        <v>47134024</v>
      </c>
      <c r="J38" s="20">
        <f>SUM(J39:J42)</f>
        <v>45631476</v>
      </c>
      <c r="K38" s="20">
        <f>SUM(K39:K42)</f>
        <v>-1502548</v>
      </c>
      <c r="L38" s="50"/>
    </row>
    <row r="39" spans="1:12">
      <c r="A39" s="21" t="s">
        <v>54</v>
      </c>
      <c r="B39" s="22" t="s">
        <v>17</v>
      </c>
      <c r="C39" s="20">
        <v>38940055.460000001</v>
      </c>
      <c r="D39" s="20">
        <v>38174773.68</v>
      </c>
      <c r="E39" s="20"/>
      <c r="F39" s="20">
        <f>D39+E39</f>
        <v>38174773.68</v>
      </c>
      <c r="G39" s="20">
        <v>38547997</v>
      </c>
      <c r="H39" s="20">
        <f t="shared" si="24"/>
        <v>-373223.3200000003</v>
      </c>
      <c r="I39" s="20">
        <v>38535052</v>
      </c>
      <c r="J39" s="20">
        <v>37759565</v>
      </c>
      <c r="K39" s="20">
        <f>J39-I39</f>
        <v>-775487</v>
      </c>
    </row>
    <row r="40" spans="1:12">
      <c r="A40" s="21" t="s">
        <v>55</v>
      </c>
      <c r="B40" s="22" t="s">
        <v>18</v>
      </c>
      <c r="C40" s="20">
        <v>6704247.4900000002</v>
      </c>
      <c r="D40" s="20">
        <v>6546973.7999999998</v>
      </c>
      <c r="E40" s="20"/>
      <c r="F40" s="20">
        <f>D40+E40</f>
        <v>6546973.7999999998</v>
      </c>
      <c r="G40" s="20">
        <v>6591707</v>
      </c>
      <c r="H40" s="20">
        <f t="shared" si="24"/>
        <v>-44733.200000000186</v>
      </c>
      <c r="I40" s="20">
        <v>6570226</v>
      </c>
      <c r="J40" s="20">
        <v>6381366</v>
      </c>
      <c r="K40" s="20">
        <f t="shared" ref="K40:K42" si="25">J40-I40</f>
        <v>-188860</v>
      </c>
    </row>
    <row r="41" spans="1:12">
      <c r="A41" s="21" t="s">
        <v>56</v>
      </c>
      <c r="B41" s="22" t="s">
        <v>19</v>
      </c>
      <c r="C41" s="20">
        <v>2402717.2799999998</v>
      </c>
      <c r="D41" s="20">
        <v>2263763.88</v>
      </c>
      <c r="E41" s="20"/>
      <c r="F41" s="20">
        <f>D41+E41</f>
        <v>2263763.88</v>
      </c>
      <c r="G41" s="20">
        <v>2605845</v>
      </c>
      <c r="H41" s="20">
        <f t="shared" si="24"/>
        <v>-342081.12000000011</v>
      </c>
      <c r="I41" s="20">
        <v>2566434</v>
      </c>
      <c r="J41" s="20">
        <v>2027689</v>
      </c>
      <c r="K41" s="20">
        <f t="shared" si="25"/>
        <v>-538745</v>
      </c>
    </row>
    <row r="42" spans="1:12">
      <c r="A42" s="21" t="s">
        <v>57</v>
      </c>
      <c r="B42" s="22" t="s">
        <v>20</v>
      </c>
      <c r="C42" s="20">
        <v>-1269928.42</v>
      </c>
      <c r="D42" s="20">
        <v>-525928.19999999995</v>
      </c>
      <c r="E42" s="20"/>
      <c r="F42" s="20">
        <f>D42+E42</f>
        <v>-525928.19999999995</v>
      </c>
      <c r="G42" s="20">
        <v>-1300000</v>
      </c>
      <c r="H42" s="37">
        <f t="shared" si="24"/>
        <v>774071.8</v>
      </c>
      <c r="I42" s="20">
        <v>-537688</v>
      </c>
      <c r="J42" s="20">
        <v>-537144</v>
      </c>
      <c r="K42" s="20">
        <f t="shared" si="25"/>
        <v>544</v>
      </c>
    </row>
    <row r="43" spans="1:12">
      <c r="A43" s="21"/>
      <c r="B43" s="22"/>
      <c r="C43" s="23"/>
      <c r="D43" s="23"/>
      <c r="E43" s="23"/>
      <c r="F43" s="23"/>
      <c r="G43" s="23"/>
      <c r="H43" s="23"/>
      <c r="I43" s="23"/>
      <c r="J43" s="23"/>
      <c r="K43" s="23"/>
    </row>
    <row r="44" spans="1:12">
      <c r="A44" s="24"/>
      <c r="B44" s="28" t="s">
        <v>37</v>
      </c>
      <c r="C44" s="20">
        <f t="shared" ref="C44" si="26">SUM(C45:C46)</f>
        <v>6909516.4100000001</v>
      </c>
      <c r="D44" s="20">
        <f t="shared" ref="D44:G44" si="27">SUM(D45:D46)</f>
        <v>7060102.7999999998</v>
      </c>
      <c r="E44" s="20">
        <f t="shared" si="27"/>
        <v>0.12</v>
      </c>
      <c r="F44" s="20">
        <f t="shared" si="27"/>
        <v>7060102.9199999999</v>
      </c>
      <c r="G44" s="20">
        <f t="shared" si="27"/>
        <v>7073284</v>
      </c>
      <c r="H44" s="20">
        <f t="shared" si="24"/>
        <v>-13181.080000000075</v>
      </c>
      <c r="I44" s="20">
        <f t="shared" ref="I44:J44" si="28">SUM(I45:I46)</f>
        <v>6851612</v>
      </c>
      <c r="J44" s="20">
        <f t="shared" si="28"/>
        <v>6876613</v>
      </c>
      <c r="K44" s="20">
        <f>SUM(K45:K46)</f>
        <v>25001</v>
      </c>
      <c r="L44" s="50"/>
    </row>
    <row r="45" spans="1:12">
      <c r="A45" s="21" t="s">
        <v>58</v>
      </c>
      <c r="B45" s="22" t="s">
        <v>21</v>
      </c>
      <c r="C45" s="20">
        <v>3555</v>
      </c>
      <c r="D45" s="20">
        <v>102489.96</v>
      </c>
      <c r="E45" s="20"/>
      <c r="F45" s="20">
        <f>D45+E45</f>
        <v>102489.96</v>
      </c>
      <c r="G45" s="20">
        <v>102084</v>
      </c>
      <c r="H45" s="20">
        <f t="shared" si="24"/>
        <v>405.9600000000064</v>
      </c>
      <c r="I45" s="20">
        <v>113748</v>
      </c>
      <c r="J45" s="20">
        <v>113748</v>
      </c>
      <c r="K45" s="20">
        <f>J45-I45</f>
        <v>0</v>
      </c>
    </row>
    <row r="46" spans="1:12">
      <c r="A46" s="21" t="s">
        <v>59</v>
      </c>
      <c r="B46" s="22" t="s">
        <v>22</v>
      </c>
      <c r="C46" s="20">
        <v>6905961.4100000001</v>
      </c>
      <c r="D46" s="20">
        <v>6957612.8399999999</v>
      </c>
      <c r="E46" s="20">
        <v>0.12</v>
      </c>
      <c r="F46" s="20">
        <f>D46+E46</f>
        <v>6957612.96</v>
      </c>
      <c r="G46" s="20">
        <v>6971200</v>
      </c>
      <c r="H46" s="37">
        <f t="shared" si="24"/>
        <v>-13587.040000000037</v>
      </c>
      <c r="I46" s="20">
        <v>6737864</v>
      </c>
      <c r="J46" s="20">
        <v>6762865</v>
      </c>
      <c r="K46" s="20">
        <f t="shared" ref="K46" si="29">J46-I46</f>
        <v>25001</v>
      </c>
    </row>
    <row r="47" spans="1:12">
      <c r="A47" s="21"/>
      <c r="B47" s="22"/>
      <c r="C47" s="23"/>
      <c r="D47" s="23"/>
      <c r="E47" s="23"/>
      <c r="F47" s="23"/>
      <c r="G47" s="23"/>
      <c r="H47" s="23"/>
      <c r="I47" s="23"/>
      <c r="J47" s="23"/>
      <c r="K47" s="23"/>
    </row>
    <row r="48" spans="1:12">
      <c r="A48" s="24"/>
      <c r="B48" s="28" t="s">
        <v>38</v>
      </c>
      <c r="C48" s="20">
        <f t="shared" ref="C48" si="30">SUM(C49:C50)</f>
        <v>804137.9</v>
      </c>
      <c r="D48" s="20">
        <f t="shared" ref="D48:G48" si="31">SUM(D49:D50)</f>
        <v>764290.56000000006</v>
      </c>
      <c r="E48" s="20">
        <f t="shared" si="31"/>
        <v>-0.12</v>
      </c>
      <c r="F48" s="20">
        <f t="shared" si="31"/>
        <v>764290.44000000006</v>
      </c>
      <c r="G48" s="20">
        <f t="shared" si="31"/>
        <v>764290</v>
      </c>
      <c r="H48" s="20">
        <f t="shared" si="24"/>
        <v>0.44000000006053597</v>
      </c>
      <c r="I48" s="20">
        <f t="shared" ref="I48:J48" si="32">SUM(I49:I50)</f>
        <v>831896</v>
      </c>
      <c r="J48" s="20">
        <f t="shared" si="32"/>
        <v>831897</v>
      </c>
      <c r="K48" s="20">
        <f>SUM(K49:K50)</f>
        <v>1</v>
      </c>
      <c r="L48" s="50"/>
    </row>
    <row r="49" spans="1:12">
      <c r="A49" s="21" t="s">
        <v>60</v>
      </c>
      <c r="B49" s="22" t="s">
        <v>23</v>
      </c>
      <c r="C49" s="20">
        <v>804160.42</v>
      </c>
      <c r="D49" s="20">
        <v>764290.56000000006</v>
      </c>
      <c r="E49" s="20">
        <v>-0.12</v>
      </c>
      <c r="F49" s="20">
        <f>D49+E49</f>
        <v>764290.44000000006</v>
      </c>
      <c r="G49" s="20">
        <v>764290</v>
      </c>
      <c r="H49" s="20">
        <f t="shared" si="24"/>
        <v>0.44000000006053597</v>
      </c>
      <c r="I49" s="20">
        <v>831896</v>
      </c>
      <c r="J49" s="20">
        <v>831897</v>
      </c>
      <c r="K49" s="20">
        <f>J49-I49</f>
        <v>1</v>
      </c>
    </row>
    <row r="50" spans="1:12">
      <c r="A50" s="21" t="s">
        <v>61</v>
      </c>
      <c r="B50" s="22" t="s">
        <v>24</v>
      </c>
      <c r="C50" s="20">
        <v>-22.52</v>
      </c>
      <c r="D50" s="20">
        <v>0</v>
      </c>
      <c r="E50" s="20"/>
      <c r="F50" s="20">
        <f>D50+E50</f>
        <v>0</v>
      </c>
      <c r="G50" s="20"/>
      <c r="H50" s="37">
        <f t="shared" si="24"/>
        <v>0</v>
      </c>
      <c r="I50" s="20"/>
      <c r="J50" s="20"/>
      <c r="K50" s="20">
        <f t="shared" ref="K50" si="33">J50-I50</f>
        <v>0</v>
      </c>
    </row>
    <row r="51" spans="1:12">
      <c r="A51" s="21"/>
      <c r="B51" s="22"/>
      <c r="C51" s="23"/>
      <c r="D51" s="23"/>
      <c r="E51" s="23"/>
      <c r="F51" s="23"/>
      <c r="G51" s="23"/>
      <c r="H51" s="23"/>
      <c r="I51" s="23"/>
      <c r="J51" s="23"/>
      <c r="K51" s="23"/>
    </row>
    <row r="52" spans="1:12">
      <c r="A52" s="24"/>
      <c r="B52" s="28" t="s">
        <v>25</v>
      </c>
      <c r="C52" s="20">
        <f t="shared" ref="C52" si="34">SUM(C53:C55)</f>
        <v>0</v>
      </c>
      <c r="D52" s="20">
        <f t="shared" ref="D52:G52" si="35">SUM(D53:D55)</f>
        <v>0</v>
      </c>
      <c r="E52" s="20">
        <f t="shared" si="35"/>
        <v>0</v>
      </c>
      <c r="F52" s="20">
        <f t="shared" si="35"/>
        <v>0</v>
      </c>
      <c r="G52" s="20">
        <f t="shared" si="35"/>
        <v>0</v>
      </c>
      <c r="H52" s="20">
        <f t="shared" si="24"/>
        <v>0</v>
      </c>
      <c r="I52" s="20">
        <f t="shared" ref="I52:J52" si="36">SUM(I53:I55)</f>
        <v>0</v>
      </c>
      <c r="J52" s="20">
        <f t="shared" si="36"/>
        <v>0</v>
      </c>
      <c r="K52" s="20">
        <f>SUM(K53:K55)</f>
        <v>0</v>
      </c>
      <c r="L52" s="50"/>
    </row>
    <row r="53" spans="1:12">
      <c r="A53" s="21" t="s">
        <v>62</v>
      </c>
      <c r="B53" s="22" t="s">
        <v>26</v>
      </c>
      <c r="C53" s="20"/>
      <c r="D53" s="20"/>
      <c r="E53" s="20"/>
      <c r="F53" s="20">
        <f>D53+E53</f>
        <v>0</v>
      </c>
      <c r="G53" s="20"/>
      <c r="H53" s="20">
        <f t="shared" si="24"/>
        <v>0</v>
      </c>
      <c r="I53" s="20"/>
      <c r="J53" s="20"/>
      <c r="K53" s="20">
        <f>J53-I53</f>
        <v>0</v>
      </c>
    </row>
    <row r="54" spans="1:12">
      <c r="A54" s="21" t="s">
        <v>63</v>
      </c>
      <c r="B54" s="22" t="s">
        <v>27</v>
      </c>
      <c r="C54" s="20"/>
      <c r="D54" s="20"/>
      <c r="E54" s="20"/>
      <c r="F54" s="20">
        <f>D54+E54</f>
        <v>0</v>
      </c>
      <c r="G54" s="20"/>
      <c r="H54" s="20">
        <f t="shared" si="24"/>
        <v>0</v>
      </c>
      <c r="I54" s="20"/>
      <c r="J54" s="20"/>
      <c r="K54" s="20">
        <f t="shared" ref="K54:K55" si="37">J54-I54</f>
        <v>0</v>
      </c>
    </row>
    <row r="55" spans="1:12">
      <c r="A55" s="21" t="s">
        <v>64</v>
      </c>
      <c r="B55" s="22" t="s">
        <v>28</v>
      </c>
      <c r="C55" s="20"/>
      <c r="D55" s="20">
        <v>0</v>
      </c>
      <c r="E55" s="20"/>
      <c r="F55" s="20">
        <f>D55+E55</f>
        <v>0</v>
      </c>
      <c r="G55" s="20"/>
      <c r="H55" s="37">
        <f t="shared" si="24"/>
        <v>0</v>
      </c>
      <c r="I55" s="20"/>
      <c r="J55" s="20"/>
      <c r="K55" s="20">
        <f t="shared" si="37"/>
        <v>0</v>
      </c>
    </row>
    <row r="56" spans="1:12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</row>
    <row r="57" spans="1:12">
      <c r="A57" s="24"/>
      <c r="B57" s="28" t="s">
        <v>29</v>
      </c>
      <c r="C57" s="20">
        <f t="shared" ref="C57" si="38">SUM(C58:C59)</f>
        <v>8406877.1699999999</v>
      </c>
      <c r="D57" s="20">
        <f t="shared" ref="D57:G57" si="39">SUM(D58:D59)</f>
        <v>8977823.4000000004</v>
      </c>
      <c r="E57" s="20">
        <f t="shared" si="39"/>
        <v>0.12</v>
      </c>
      <c r="F57" s="20">
        <f t="shared" si="39"/>
        <v>8977823.5199999996</v>
      </c>
      <c r="G57" s="20">
        <f t="shared" si="39"/>
        <v>9147429</v>
      </c>
      <c r="H57" s="20">
        <f t="shared" si="24"/>
        <v>-169605.48000000045</v>
      </c>
      <c r="I57" s="20">
        <f t="shared" ref="I57:K57" si="40">SUM(I58:I59)</f>
        <v>9093455</v>
      </c>
      <c r="J57" s="20">
        <f t="shared" si="40"/>
        <v>9112234</v>
      </c>
      <c r="K57" s="20">
        <f t="shared" si="40"/>
        <v>18779</v>
      </c>
      <c r="L57" s="50"/>
    </row>
    <row r="58" spans="1:12">
      <c r="A58" s="21" t="s">
        <v>65</v>
      </c>
      <c r="B58" s="22" t="s">
        <v>30</v>
      </c>
      <c r="C58" s="20">
        <v>8225012.6600000001</v>
      </c>
      <c r="D58" s="20">
        <v>8864556</v>
      </c>
      <c r="E58" s="20">
        <v>0.12</v>
      </c>
      <c r="F58" s="20">
        <f>D58+E58</f>
        <v>8864556.1199999992</v>
      </c>
      <c r="G58" s="20">
        <v>8867429</v>
      </c>
      <c r="H58" s="20">
        <f t="shared" si="24"/>
        <v>-2872.8800000008196</v>
      </c>
      <c r="I58" s="20">
        <v>8880217</v>
      </c>
      <c r="J58" s="20">
        <v>8880216</v>
      </c>
      <c r="K58" s="20">
        <f>J58-I58</f>
        <v>-1</v>
      </c>
    </row>
    <row r="59" spans="1:12">
      <c r="A59" s="21" t="s">
        <v>66</v>
      </c>
      <c r="B59" s="22" t="s">
        <v>31</v>
      </c>
      <c r="C59" s="20">
        <v>181864.51</v>
      </c>
      <c r="D59" s="20">
        <v>113267.4</v>
      </c>
      <c r="E59" s="20"/>
      <c r="F59" s="20">
        <f>D59+E59</f>
        <v>113267.4</v>
      </c>
      <c r="G59" s="20">
        <v>280000</v>
      </c>
      <c r="H59" s="20">
        <f t="shared" si="24"/>
        <v>-166732.6</v>
      </c>
      <c r="I59" s="20">
        <v>213238</v>
      </c>
      <c r="J59" s="20">
        <v>232018</v>
      </c>
      <c r="K59" s="20">
        <f t="shared" ref="K59" si="41">J59-I59</f>
        <v>18780</v>
      </c>
    </row>
    <row r="60" spans="1:12">
      <c r="A60" s="21"/>
      <c r="B60" s="25" t="s">
        <v>34</v>
      </c>
      <c r="C60" s="23"/>
      <c r="D60" s="23"/>
      <c r="E60" s="33"/>
      <c r="F60" s="33"/>
      <c r="G60" s="33"/>
      <c r="H60" s="33"/>
      <c r="I60" s="33"/>
      <c r="J60" s="33"/>
      <c r="K60" s="33"/>
    </row>
    <row r="61" spans="1:12" ht="13.8">
      <c r="A61" s="32"/>
      <c r="B61" s="26" t="s">
        <v>32</v>
      </c>
      <c r="C61" s="27">
        <f t="shared" ref="C61" si="42">C57+C52+C48+C44+C38</f>
        <v>62897623.290000007</v>
      </c>
      <c r="D61" s="27">
        <f t="shared" ref="D61:G61" si="43">D57+D52+D48+D44+D38</f>
        <v>63261799.920000002</v>
      </c>
      <c r="E61" s="27">
        <f t="shared" si="43"/>
        <v>0.12</v>
      </c>
      <c r="F61" s="27">
        <f t="shared" si="43"/>
        <v>63261800.039999992</v>
      </c>
      <c r="G61" s="27">
        <f t="shared" si="43"/>
        <v>63430552</v>
      </c>
      <c r="H61" s="27">
        <f t="shared" ref="H61" si="44">F61-G61</f>
        <v>-168751.96000000834</v>
      </c>
      <c r="I61" s="27">
        <f t="shared" ref="I61:J61" si="45">I57+I52+I48+I44+I38</f>
        <v>63910987</v>
      </c>
      <c r="J61" s="27">
        <f t="shared" si="45"/>
        <v>62452220</v>
      </c>
      <c r="K61" s="27">
        <f>K57+K52+K48+K44+K38</f>
        <v>-1458767</v>
      </c>
      <c r="L61" s="50"/>
    </row>
    <row r="62" spans="1:12">
      <c r="A62" s="21"/>
      <c r="B62" s="3" t="s">
        <v>34</v>
      </c>
      <c r="C62" s="23"/>
      <c r="D62" s="23"/>
      <c r="E62" s="23"/>
      <c r="F62" s="23"/>
      <c r="G62" s="23"/>
      <c r="H62" s="23"/>
      <c r="I62" s="23"/>
      <c r="J62" s="23"/>
      <c r="K62" s="23"/>
    </row>
    <row r="63" spans="1:12" ht="13.8">
      <c r="A63" s="32"/>
      <c r="B63" s="26" t="s">
        <v>33</v>
      </c>
      <c r="C63" s="27">
        <f t="shared" ref="C63" si="46">C31+C33-C61</f>
        <v>-55577090.400000006</v>
      </c>
      <c r="D63" s="27">
        <f t="shared" ref="D63:G63" si="47">D31+D33-D61</f>
        <v>-55898222.520000003</v>
      </c>
      <c r="E63" s="27">
        <f t="shared" si="47"/>
        <v>462263.88</v>
      </c>
      <c r="F63" s="27">
        <f t="shared" si="47"/>
        <v>-55435958.639999993</v>
      </c>
      <c r="G63" s="27">
        <f t="shared" si="47"/>
        <v>-55809557</v>
      </c>
      <c r="H63" s="27">
        <f t="shared" ref="H63" si="48">H31-H61</f>
        <v>373598.36000000872</v>
      </c>
      <c r="I63" s="27">
        <f t="shared" ref="I63:K63" si="49">I31+I33-I61</f>
        <v>-56057811</v>
      </c>
      <c r="J63" s="27">
        <f t="shared" si="49"/>
        <v>-54599044</v>
      </c>
      <c r="K63" s="27">
        <f t="shared" si="49"/>
        <v>1458767</v>
      </c>
    </row>
    <row r="64" spans="1:12">
      <c r="A64" s="21"/>
      <c r="B64" s="25" t="s">
        <v>34</v>
      </c>
      <c r="C64" s="23"/>
      <c r="D64" s="23"/>
      <c r="E64" s="23"/>
      <c r="F64" s="23"/>
      <c r="G64" s="23"/>
      <c r="H64" s="23"/>
      <c r="I64" s="23"/>
      <c r="J64" s="23"/>
      <c r="K64" s="23"/>
    </row>
  </sheetData>
  <phoneticPr fontId="7" type="noConversion"/>
  <pageMargins left="0.25" right="0.25" top="0.75" bottom="0.75" header="0.3" footer="0.3"/>
  <pageSetup paperSize="9" scale="65" orientation="portrait" r:id="rId1"/>
  <headerFooter alignWithMargins="0">
    <oddHeader>&amp;R&amp;D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>
    <pageSetUpPr fitToPage="1"/>
  </sheetPr>
  <dimension ref="A1:L64"/>
  <sheetViews>
    <sheetView zoomScaleNormal="100"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C6" sqref="C6"/>
    </sheetView>
  </sheetViews>
  <sheetFormatPr defaultColWidth="9.109375" defaultRowHeight="13.2"/>
  <cols>
    <col min="1" max="1" width="6.33203125" style="4" customWidth="1"/>
    <col min="2" max="2" width="56.109375" style="4" bestFit="1" customWidth="1"/>
    <col min="3" max="3" width="16.6640625" style="36" customWidth="1"/>
    <col min="4" max="5" width="16.6640625" style="4" hidden="1" customWidth="1"/>
    <col min="6" max="6" width="16.6640625" style="4" customWidth="1"/>
    <col min="7" max="8" width="16.6640625" style="4" hidden="1" customWidth="1"/>
    <col min="9" max="11" width="16.6640625" style="4" customWidth="1"/>
    <col min="12" max="16384" width="9.109375" style="4"/>
  </cols>
  <sheetData>
    <row r="1" spans="1:1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</row>
    <row r="2" spans="1:11" ht="33" customHeight="1">
      <c r="A2" s="11"/>
      <c r="B2" s="12"/>
      <c r="C2" s="13" t="s">
        <v>69</v>
      </c>
      <c r="D2" s="13" t="s">
        <v>70</v>
      </c>
      <c r="E2" s="13" t="s">
        <v>67</v>
      </c>
      <c r="F2" s="13" t="s">
        <v>71</v>
      </c>
      <c r="G2" s="13" t="s">
        <v>72</v>
      </c>
      <c r="H2" s="13" t="s">
        <v>68</v>
      </c>
      <c r="I2" s="13" t="s">
        <v>83</v>
      </c>
      <c r="J2" s="13" t="s">
        <v>85</v>
      </c>
      <c r="K2" s="13" t="s">
        <v>84</v>
      </c>
    </row>
    <row r="3" spans="1:11">
      <c r="A3" s="11"/>
      <c r="B3" s="5"/>
      <c r="C3" s="13"/>
      <c r="D3" s="13"/>
      <c r="E3" s="13"/>
      <c r="F3" s="13"/>
      <c r="G3" s="13" t="s">
        <v>73</v>
      </c>
      <c r="H3" s="13"/>
      <c r="I3" s="13" t="s">
        <v>86</v>
      </c>
      <c r="J3" s="13" t="s">
        <v>87</v>
      </c>
      <c r="K3" s="13"/>
    </row>
    <row r="4" spans="1:11">
      <c r="A4" s="11"/>
      <c r="B4" s="5" t="s">
        <v>78</v>
      </c>
      <c r="C4" s="14"/>
      <c r="D4" s="14"/>
      <c r="E4" s="14"/>
      <c r="F4" s="14"/>
      <c r="G4" s="14"/>
      <c r="H4" s="14"/>
      <c r="I4" s="14"/>
      <c r="J4" s="14"/>
      <c r="K4" s="14"/>
    </row>
    <row r="5" spans="1:11">
      <c r="A5" s="11"/>
      <c r="B5" s="12" t="s">
        <v>34</v>
      </c>
      <c r="C5" s="35"/>
      <c r="D5" s="15"/>
      <c r="E5" s="16"/>
      <c r="F5" s="16"/>
      <c r="G5" s="16"/>
      <c r="H5" s="16"/>
      <c r="I5" s="16"/>
      <c r="J5" s="16"/>
      <c r="K5" s="16"/>
    </row>
    <row r="6" spans="1:11" ht="13.8">
      <c r="A6" s="31"/>
      <c r="B6" s="26" t="s">
        <v>0</v>
      </c>
      <c r="C6" s="29"/>
      <c r="D6" s="29"/>
      <c r="E6" s="29"/>
      <c r="F6" s="29"/>
      <c r="G6" s="29"/>
      <c r="H6" s="29"/>
      <c r="I6" s="29"/>
      <c r="J6" s="29"/>
      <c r="K6" s="29"/>
    </row>
    <row r="7" spans="1:11">
      <c r="A7" s="17"/>
      <c r="B7" s="18" t="s">
        <v>34</v>
      </c>
      <c r="C7" s="7"/>
      <c r="D7" s="7"/>
      <c r="E7" s="1"/>
      <c r="F7" s="1"/>
      <c r="G7" s="1"/>
      <c r="H7" s="1"/>
      <c r="I7" s="1"/>
      <c r="J7" s="1"/>
      <c r="K7" s="1"/>
    </row>
    <row r="8" spans="1:11">
      <c r="A8" s="19"/>
      <c r="B8" s="2" t="s">
        <v>35</v>
      </c>
      <c r="C8" s="20">
        <f t="shared" ref="C8" si="0">SUM(C9:C12)</f>
        <v>7490955.1500000004</v>
      </c>
      <c r="D8" s="20">
        <f t="shared" ref="D8:G8" si="1">SUM(D9:D12)</f>
        <v>5527271.6399999997</v>
      </c>
      <c r="E8" s="20">
        <f t="shared" si="1"/>
        <v>0</v>
      </c>
      <c r="F8" s="20">
        <f t="shared" si="1"/>
        <v>5527271.6399999997</v>
      </c>
      <c r="G8" s="20">
        <f t="shared" si="1"/>
        <v>5851056</v>
      </c>
      <c r="H8" s="20">
        <f>F8-G8</f>
        <v>-323784.36000000034</v>
      </c>
      <c r="I8" s="20">
        <f t="shared" ref="I8:K8" si="2">SUM(I9:I12)</f>
        <v>5793236</v>
      </c>
      <c r="J8" s="20">
        <f t="shared" si="2"/>
        <v>5793236</v>
      </c>
      <c r="K8" s="20">
        <f t="shared" si="2"/>
        <v>0</v>
      </c>
    </row>
    <row r="9" spans="1:11">
      <c r="A9" s="21" t="s">
        <v>39</v>
      </c>
      <c r="B9" s="22" t="s">
        <v>1</v>
      </c>
      <c r="C9" s="20">
        <v>18185.490000000002</v>
      </c>
      <c r="D9" s="20">
        <v>20589.72</v>
      </c>
      <c r="E9" s="20"/>
      <c r="F9" s="20">
        <f>D9+E9</f>
        <v>20589.72</v>
      </c>
      <c r="G9" s="20">
        <v>21000</v>
      </c>
      <c r="H9" s="20">
        <f t="shared" ref="H9:H29" si="3">F9-G9</f>
        <v>-410.27999999999884</v>
      </c>
      <c r="I9" s="20">
        <v>21160</v>
      </c>
      <c r="J9" s="20">
        <v>21160</v>
      </c>
      <c r="K9" s="20">
        <f>J9-I9</f>
        <v>0</v>
      </c>
    </row>
    <row r="10" spans="1:11">
      <c r="A10" s="21" t="s">
        <v>40</v>
      </c>
      <c r="B10" s="22" t="s">
        <v>41</v>
      </c>
      <c r="C10" s="20"/>
      <c r="D10" s="20"/>
      <c r="E10" s="20"/>
      <c r="F10" s="20">
        <f>D10+E10</f>
        <v>0</v>
      </c>
      <c r="G10" s="20"/>
      <c r="H10" s="20">
        <f t="shared" si="3"/>
        <v>0</v>
      </c>
      <c r="I10" s="20"/>
      <c r="J10" s="20"/>
      <c r="K10" s="20">
        <f t="shared" ref="K10:K12" si="4">J10-I10</f>
        <v>0</v>
      </c>
    </row>
    <row r="11" spans="1:11">
      <c r="A11" s="21" t="s">
        <v>42</v>
      </c>
      <c r="B11" s="22" t="s">
        <v>2</v>
      </c>
      <c r="C11" s="20">
        <v>6842511.96</v>
      </c>
      <c r="D11" s="20">
        <v>4866381.96</v>
      </c>
      <c r="E11" s="20"/>
      <c r="F11" s="20">
        <f>D11+E11</f>
        <v>4866381.96</v>
      </c>
      <c r="G11" s="20">
        <v>5189256</v>
      </c>
      <c r="H11" s="20">
        <f t="shared" si="3"/>
        <v>-322874.04000000004</v>
      </c>
      <c r="I11" s="20">
        <v>5103916</v>
      </c>
      <c r="J11" s="20">
        <v>5103916</v>
      </c>
      <c r="K11" s="20">
        <f t="shared" si="4"/>
        <v>0</v>
      </c>
    </row>
    <row r="12" spans="1:11">
      <c r="A12" s="21" t="s">
        <v>43</v>
      </c>
      <c r="B12" s="22" t="s">
        <v>3</v>
      </c>
      <c r="C12" s="20">
        <v>630257.69999999995</v>
      </c>
      <c r="D12" s="20">
        <v>640299.96</v>
      </c>
      <c r="E12" s="20"/>
      <c r="F12" s="20">
        <f>D12+E12</f>
        <v>640299.96</v>
      </c>
      <c r="G12" s="20">
        <v>640800</v>
      </c>
      <c r="H12" s="37">
        <f t="shared" si="3"/>
        <v>-500.04000000003725</v>
      </c>
      <c r="I12" s="20">
        <v>668160</v>
      </c>
      <c r="J12" s="20">
        <v>668160</v>
      </c>
      <c r="K12" s="20">
        <f t="shared" si="4"/>
        <v>0</v>
      </c>
    </row>
    <row r="13" spans="1:11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>
      <c r="A14" s="24"/>
      <c r="B14" s="2" t="s">
        <v>4</v>
      </c>
      <c r="C14" s="20">
        <f t="shared" ref="C14" si="5">SUM(C15:C20)</f>
        <v>58999.62</v>
      </c>
      <c r="D14" s="20">
        <f t="shared" ref="D14:G14" si="6">SUM(D15:D20)</f>
        <v>53400.12</v>
      </c>
      <c r="E14" s="20">
        <f t="shared" si="6"/>
        <v>0</v>
      </c>
      <c r="F14" s="20">
        <f t="shared" si="6"/>
        <v>53400.12</v>
      </c>
      <c r="G14" s="20">
        <f t="shared" si="6"/>
        <v>73600</v>
      </c>
      <c r="H14" s="20">
        <f t="shared" si="3"/>
        <v>-20199.879999999997</v>
      </c>
      <c r="I14" s="20">
        <f t="shared" ref="I14:K14" si="7">SUM(I15:I20)</f>
        <v>80950</v>
      </c>
      <c r="J14" s="20">
        <f t="shared" si="7"/>
        <v>80950</v>
      </c>
      <c r="K14" s="20">
        <f t="shared" si="7"/>
        <v>0</v>
      </c>
    </row>
    <row r="15" spans="1:11">
      <c r="A15" s="21" t="s">
        <v>44</v>
      </c>
      <c r="B15" s="22" t="s">
        <v>5</v>
      </c>
      <c r="C15" s="20"/>
      <c r="D15" s="20"/>
      <c r="E15" s="20"/>
      <c r="F15" s="20">
        <f t="shared" ref="F15:F20" si="8">D15+E15</f>
        <v>0</v>
      </c>
      <c r="G15" s="20"/>
      <c r="H15" s="20">
        <f t="shared" si="3"/>
        <v>0</v>
      </c>
      <c r="I15" s="20"/>
      <c r="J15" s="20"/>
      <c r="K15" s="20">
        <f>J15-I15</f>
        <v>0</v>
      </c>
    </row>
    <row r="16" spans="1:11">
      <c r="A16" s="21" t="s">
        <v>45</v>
      </c>
      <c r="B16" s="22" t="s">
        <v>6</v>
      </c>
      <c r="C16" s="20"/>
      <c r="D16" s="20"/>
      <c r="E16" s="20"/>
      <c r="F16" s="20">
        <f t="shared" si="8"/>
        <v>0</v>
      </c>
      <c r="G16" s="20"/>
      <c r="H16" s="20">
        <f t="shared" si="3"/>
        <v>0</v>
      </c>
      <c r="I16" s="20"/>
      <c r="J16" s="20"/>
      <c r="K16" s="20">
        <f t="shared" ref="K16:K20" si="9">J16-I16</f>
        <v>0</v>
      </c>
    </row>
    <row r="17" spans="1:11">
      <c r="A17" s="21" t="s">
        <v>46</v>
      </c>
      <c r="B17" s="22" t="s">
        <v>7</v>
      </c>
      <c r="C17" s="20">
        <v>52976.25</v>
      </c>
      <c r="D17" s="20">
        <v>47000.04</v>
      </c>
      <c r="E17" s="20"/>
      <c r="F17" s="20">
        <f t="shared" si="8"/>
        <v>47000.04</v>
      </c>
      <c r="G17" s="20">
        <v>55000</v>
      </c>
      <c r="H17" s="20">
        <f t="shared" si="3"/>
        <v>-7999.9599999999991</v>
      </c>
      <c r="I17" s="20">
        <v>50000</v>
      </c>
      <c r="J17" s="20">
        <v>50000</v>
      </c>
      <c r="K17" s="20">
        <f t="shared" si="9"/>
        <v>0</v>
      </c>
    </row>
    <row r="18" spans="1:11">
      <c r="A18" s="21" t="s">
        <v>47</v>
      </c>
      <c r="B18" s="22" t="s">
        <v>8</v>
      </c>
      <c r="C18" s="20">
        <v>5862.08</v>
      </c>
      <c r="D18" s="20">
        <v>6400.08</v>
      </c>
      <c r="E18" s="20"/>
      <c r="F18" s="20">
        <f t="shared" si="8"/>
        <v>6400.08</v>
      </c>
      <c r="G18" s="20">
        <v>18000</v>
      </c>
      <c r="H18" s="20">
        <f t="shared" si="3"/>
        <v>-11599.92</v>
      </c>
      <c r="I18" s="20">
        <v>30950</v>
      </c>
      <c r="J18" s="20">
        <v>30950</v>
      </c>
      <c r="K18" s="20">
        <f t="shared" si="9"/>
        <v>0</v>
      </c>
    </row>
    <row r="19" spans="1:11">
      <c r="A19" s="21" t="s">
        <v>48</v>
      </c>
      <c r="B19" s="22" t="s">
        <v>9</v>
      </c>
      <c r="C19" s="20"/>
      <c r="D19" s="20"/>
      <c r="E19" s="20"/>
      <c r="F19" s="20">
        <f t="shared" si="8"/>
        <v>0</v>
      </c>
      <c r="G19" s="20"/>
      <c r="H19" s="20">
        <f t="shared" si="3"/>
        <v>0</v>
      </c>
      <c r="I19" s="20"/>
      <c r="J19" s="20"/>
      <c r="K19" s="20">
        <f t="shared" si="9"/>
        <v>0</v>
      </c>
    </row>
    <row r="20" spans="1:11">
      <c r="A20" s="21" t="s">
        <v>49</v>
      </c>
      <c r="B20" s="22" t="s">
        <v>10</v>
      </c>
      <c r="C20" s="20">
        <v>161.29</v>
      </c>
      <c r="D20" s="20"/>
      <c r="E20" s="20"/>
      <c r="F20" s="20">
        <f t="shared" si="8"/>
        <v>0</v>
      </c>
      <c r="G20" s="20">
        <v>600</v>
      </c>
      <c r="H20" s="37">
        <f t="shared" si="3"/>
        <v>-600</v>
      </c>
      <c r="I20" s="20"/>
      <c r="J20" s="20"/>
      <c r="K20" s="20">
        <f t="shared" si="9"/>
        <v>0</v>
      </c>
    </row>
    <row r="21" spans="1:11">
      <c r="A21" s="21"/>
      <c r="B21" s="22"/>
      <c r="C21" s="23"/>
      <c r="D21" s="23"/>
      <c r="E21" s="23"/>
      <c r="F21" s="23"/>
      <c r="G21" s="23"/>
      <c r="H21" s="23"/>
      <c r="I21" s="23"/>
      <c r="J21" s="23"/>
      <c r="K21" s="23"/>
    </row>
    <row r="22" spans="1:11">
      <c r="A22" s="24"/>
      <c r="B22" s="2" t="s">
        <v>11</v>
      </c>
      <c r="C22" s="20">
        <f t="shared" ref="C22" si="10">SUM(C23)</f>
        <v>5179964.5</v>
      </c>
      <c r="D22" s="20">
        <f t="shared" ref="D22:G22" si="11">SUM(D23)</f>
        <v>2904719.88</v>
      </c>
      <c r="E22" s="20">
        <f t="shared" si="11"/>
        <v>0</v>
      </c>
      <c r="F22" s="20">
        <f t="shared" si="11"/>
        <v>2904719.88</v>
      </c>
      <c r="G22" s="20">
        <f t="shared" si="11"/>
        <v>3305351</v>
      </c>
      <c r="H22" s="20">
        <f t="shared" si="3"/>
        <v>-400631.12000000011</v>
      </c>
      <c r="I22" s="20">
        <f t="shared" ref="I22:K22" si="12">SUM(I23)</f>
        <v>1100013</v>
      </c>
      <c r="J22" s="20">
        <f t="shared" si="12"/>
        <v>1100013</v>
      </c>
      <c r="K22" s="20">
        <f t="shared" si="12"/>
        <v>0</v>
      </c>
    </row>
    <row r="23" spans="1:11">
      <c r="A23" s="21" t="s">
        <v>50</v>
      </c>
      <c r="B23" s="22" t="s">
        <v>11</v>
      </c>
      <c r="C23" s="20">
        <v>5179964.5</v>
      </c>
      <c r="D23" s="20">
        <v>2904719.88</v>
      </c>
      <c r="E23" s="20"/>
      <c r="F23" s="20">
        <f>D23+E23</f>
        <v>2904719.88</v>
      </c>
      <c r="G23" s="20">
        <v>3305351</v>
      </c>
      <c r="H23" s="37">
        <f t="shared" si="3"/>
        <v>-400631.12000000011</v>
      </c>
      <c r="I23" s="20">
        <v>1100013</v>
      </c>
      <c r="J23" s="20">
        <v>1100013</v>
      </c>
      <c r="K23" s="20">
        <f>J23-I23</f>
        <v>0</v>
      </c>
    </row>
    <row r="24" spans="1:11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</row>
    <row r="25" spans="1:11">
      <c r="A25" s="24"/>
      <c r="B25" s="2" t="s">
        <v>12</v>
      </c>
      <c r="C25" s="20">
        <f t="shared" ref="C25" si="13">SUM(C26)</f>
        <v>49099.6</v>
      </c>
      <c r="D25" s="20">
        <f t="shared" ref="D25:G25" si="14">SUM(D26)</f>
        <v>14050.2</v>
      </c>
      <c r="E25" s="20">
        <f t="shared" si="14"/>
        <v>0</v>
      </c>
      <c r="F25" s="20">
        <f t="shared" si="14"/>
        <v>14050.2</v>
      </c>
      <c r="G25" s="20">
        <f t="shared" si="14"/>
        <v>55900</v>
      </c>
      <c r="H25" s="20">
        <f t="shared" si="3"/>
        <v>-41849.800000000003</v>
      </c>
      <c r="I25" s="20">
        <f t="shared" ref="I25:K25" si="15">SUM(I26)</f>
        <v>15200</v>
      </c>
      <c r="J25" s="20">
        <f t="shared" si="15"/>
        <v>15200</v>
      </c>
      <c r="K25" s="20">
        <f t="shared" si="15"/>
        <v>0</v>
      </c>
    </row>
    <row r="26" spans="1:11">
      <c r="A26" s="21" t="s">
        <v>51</v>
      </c>
      <c r="B26" s="22" t="s">
        <v>12</v>
      </c>
      <c r="C26" s="20">
        <v>49099.6</v>
      </c>
      <c r="D26" s="20">
        <v>14050.2</v>
      </c>
      <c r="E26" s="20"/>
      <c r="F26" s="20">
        <f>D26+E26</f>
        <v>14050.2</v>
      </c>
      <c r="G26" s="20">
        <v>55900</v>
      </c>
      <c r="H26" s="37">
        <f t="shared" si="3"/>
        <v>-41849.800000000003</v>
      </c>
      <c r="I26" s="20">
        <v>15200</v>
      </c>
      <c r="J26" s="20">
        <v>15200</v>
      </c>
      <c r="K26" s="20">
        <f>J26-I26</f>
        <v>0</v>
      </c>
    </row>
    <row r="27" spans="1:11">
      <c r="A27" s="21"/>
      <c r="B27" s="22"/>
      <c r="C27" s="23"/>
      <c r="D27" s="23"/>
      <c r="E27" s="23"/>
      <c r="F27" s="23"/>
      <c r="G27" s="23"/>
      <c r="H27" s="23"/>
      <c r="I27" s="23"/>
      <c r="J27" s="23"/>
      <c r="K27" s="23"/>
    </row>
    <row r="28" spans="1:11">
      <c r="A28" s="24"/>
      <c r="B28" s="2" t="s">
        <v>13</v>
      </c>
      <c r="C28" s="20">
        <f t="shared" ref="C28" si="16">SUM(C29)</f>
        <v>66502.559999999998</v>
      </c>
      <c r="D28" s="20">
        <f t="shared" ref="D28:G28" si="17">SUM(D29)</f>
        <v>0</v>
      </c>
      <c r="E28" s="20">
        <f t="shared" si="17"/>
        <v>0</v>
      </c>
      <c r="F28" s="20">
        <f t="shared" si="17"/>
        <v>0</v>
      </c>
      <c r="G28" s="20">
        <f t="shared" si="17"/>
        <v>15000</v>
      </c>
      <c r="H28" s="20">
        <f t="shared" si="3"/>
        <v>-15000</v>
      </c>
      <c r="I28" s="20">
        <f t="shared" ref="I28:K28" si="18">SUM(I29)</f>
        <v>0</v>
      </c>
      <c r="J28" s="20">
        <f t="shared" si="18"/>
        <v>0</v>
      </c>
      <c r="K28" s="20">
        <f t="shared" si="18"/>
        <v>0</v>
      </c>
    </row>
    <row r="29" spans="1:11">
      <c r="A29" s="21" t="s">
        <v>52</v>
      </c>
      <c r="B29" s="22" t="s">
        <v>13</v>
      </c>
      <c r="C29" s="20">
        <v>66502.559999999998</v>
      </c>
      <c r="D29" s="20"/>
      <c r="E29" s="20"/>
      <c r="F29" s="20">
        <f>D29+E29</f>
        <v>0</v>
      </c>
      <c r="G29" s="20">
        <v>15000</v>
      </c>
      <c r="H29" s="20">
        <f t="shared" si="3"/>
        <v>-15000</v>
      </c>
      <c r="I29" s="20"/>
      <c r="J29" s="20"/>
      <c r="K29" s="20"/>
    </row>
    <row r="30" spans="1:11">
      <c r="A30" s="21"/>
      <c r="B30" s="25" t="s">
        <v>34</v>
      </c>
      <c r="C30" s="23"/>
      <c r="D30" s="23"/>
      <c r="E30" s="33"/>
      <c r="F30" s="33"/>
      <c r="G30" s="33"/>
      <c r="H30" s="33"/>
      <c r="I30" s="33"/>
      <c r="J30" s="33"/>
      <c r="K30" s="33"/>
    </row>
    <row r="31" spans="1:11" ht="13.8">
      <c r="A31" s="32"/>
      <c r="B31" s="26" t="s">
        <v>14</v>
      </c>
      <c r="C31" s="27">
        <f t="shared" ref="C31" si="19">C28+C25+C22+C14+C8</f>
        <v>12845521.43</v>
      </c>
      <c r="D31" s="27">
        <f t="shared" ref="D31:G31" si="20">D28+D25+D22+D14+D8</f>
        <v>8499441.8399999999</v>
      </c>
      <c r="E31" s="27">
        <f t="shared" si="20"/>
        <v>0</v>
      </c>
      <c r="F31" s="27">
        <f t="shared" si="20"/>
        <v>8499441.8399999999</v>
      </c>
      <c r="G31" s="27">
        <f t="shared" si="20"/>
        <v>9300907</v>
      </c>
      <c r="H31" s="27">
        <f t="shared" ref="H31" si="21">F31-G31</f>
        <v>-801465.16000000015</v>
      </c>
      <c r="I31" s="27">
        <f t="shared" ref="I31:K31" si="22">I28+I25+I22+I14+I8</f>
        <v>6989399</v>
      </c>
      <c r="J31" s="27">
        <f t="shared" si="22"/>
        <v>6989399</v>
      </c>
      <c r="K31" s="27">
        <f t="shared" si="22"/>
        <v>0</v>
      </c>
    </row>
    <row r="32" spans="1:11">
      <c r="A32" s="21"/>
      <c r="B32" s="25" t="s">
        <v>34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1:12">
      <c r="A33" s="24"/>
      <c r="B33" s="2" t="s">
        <v>15</v>
      </c>
      <c r="C33" s="20">
        <f t="shared" ref="C33" si="23">SUM(C34)</f>
        <v>0</v>
      </c>
      <c r="D33" s="20">
        <f t="shared" ref="D33:G33" si="24">SUM(D34)</f>
        <v>0</v>
      </c>
      <c r="E33" s="20">
        <f t="shared" si="24"/>
        <v>0</v>
      </c>
      <c r="F33" s="20">
        <f t="shared" si="24"/>
        <v>0</v>
      </c>
      <c r="G33" s="20">
        <f t="shared" si="24"/>
        <v>0</v>
      </c>
      <c r="H33" s="20">
        <f>IF(G33=0,0,G33-F33)</f>
        <v>0</v>
      </c>
      <c r="I33" s="20">
        <f t="shared" ref="I33:K33" si="25">SUM(I34)</f>
        <v>0</v>
      </c>
      <c r="J33" s="20">
        <f t="shared" si="25"/>
        <v>0</v>
      </c>
      <c r="K33" s="20">
        <f t="shared" si="25"/>
        <v>0</v>
      </c>
    </row>
    <row r="34" spans="1:12">
      <c r="A34" s="21" t="s">
        <v>53</v>
      </c>
      <c r="B34" s="22" t="s">
        <v>15</v>
      </c>
      <c r="C34" s="20"/>
      <c r="D34" s="20">
        <v>0</v>
      </c>
      <c r="E34" s="20"/>
      <c r="F34" s="20">
        <f>D34+E34</f>
        <v>0</v>
      </c>
      <c r="G34" s="20"/>
      <c r="H34" s="20" t="str">
        <f>IF(G34="","",G34-F34)</f>
        <v/>
      </c>
      <c r="I34" s="20"/>
      <c r="J34" s="20"/>
      <c r="K34" s="20"/>
    </row>
    <row r="35" spans="1:12">
      <c r="A35" s="21"/>
      <c r="B35" s="25" t="s">
        <v>34</v>
      </c>
      <c r="C35" s="23"/>
      <c r="D35" s="23"/>
      <c r="E35" s="33"/>
      <c r="F35" s="33"/>
      <c r="G35" s="33"/>
      <c r="H35" s="33"/>
      <c r="I35" s="33"/>
      <c r="J35" s="33"/>
      <c r="K35" s="33"/>
    </row>
    <row r="36" spans="1:12" ht="13.8">
      <c r="A36" s="32"/>
      <c r="B36" s="26" t="s">
        <v>16</v>
      </c>
      <c r="C36" s="27"/>
      <c r="D36" s="27"/>
      <c r="E36" s="27"/>
      <c r="F36" s="27"/>
      <c r="G36" s="27"/>
      <c r="H36" s="27"/>
      <c r="I36" s="27"/>
      <c r="J36" s="27"/>
      <c r="K36" s="27"/>
    </row>
    <row r="37" spans="1:12" ht="13.8">
      <c r="A37" s="21"/>
      <c r="B37" s="6"/>
      <c r="C37" s="30"/>
      <c r="D37" s="30"/>
      <c r="E37" s="30"/>
      <c r="F37" s="30"/>
      <c r="G37" s="30"/>
      <c r="H37" s="30"/>
      <c r="I37" s="30"/>
      <c r="J37" s="30"/>
      <c r="K37" s="30"/>
    </row>
    <row r="38" spans="1:12">
      <c r="A38" s="24"/>
      <c r="B38" s="28" t="s">
        <v>36</v>
      </c>
      <c r="C38" s="20">
        <f>SUM(C39:C42)</f>
        <v>63868041.789999999</v>
      </c>
      <c r="D38" s="20">
        <f>SUM(D39:D42)</f>
        <v>62871970.560000002</v>
      </c>
      <c r="E38" s="20">
        <f>SUM(E39:E42)</f>
        <v>16000</v>
      </c>
      <c r="F38" s="20">
        <f>SUM(F39:F42)</f>
        <v>62887970.560000002</v>
      </c>
      <c r="G38" s="20">
        <f>SUM(G39:G42)</f>
        <v>63519658</v>
      </c>
      <c r="H38" s="20">
        <f t="shared" ref="H38:H59" si="26">F38-G38</f>
        <v>-631687.43999999762</v>
      </c>
      <c r="I38" s="20">
        <f>SUM(I39:I42)</f>
        <v>63158398</v>
      </c>
      <c r="J38" s="20">
        <f t="shared" ref="J38:K38" si="27">SUM(J39:J42)</f>
        <v>61483817</v>
      </c>
      <c r="K38" s="20">
        <f t="shared" si="27"/>
        <v>-1674581</v>
      </c>
      <c r="L38" s="50"/>
    </row>
    <row r="39" spans="1:12">
      <c r="A39" s="21" t="s">
        <v>54</v>
      </c>
      <c r="B39" s="22" t="s">
        <v>17</v>
      </c>
      <c r="C39" s="20">
        <v>52140039.229999997</v>
      </c>
      <c r="D39" s="20">
        <v>51488928.359999999</v>
      </c>
      <c r="E39" s="20">
        <v>12918</v>
      </c>
      <c r="F39" s="20">
        <f>D39+E39</f>
        <v>51501846.359999999</v>
      </c>
      <c r="G39" s="20">
        <v>52170000</v>
      </c>
      <c r="H39" s="20">
        <f t="shared" si="26"/>
        <v>-668153.6400000006</v>
      </c>
      <c r="I39" s="20">
        <v>51615184</v>
      </c>
      <c r="J39" s="20">
        <v>50723488</v>
      </c>
      <c r="K39" s="20">
        <f t="shared" ref="K39:K42" si="28">J39-I39</f>
        <v>-891696</v>
      </c>
    </row>
    <row r="40" spans="1:12">
      <c r="A40" s="21" t="s">
        <v>55</v>
      </c>
      <c r="B40" s="22" t="s">
        <v>18</v>
      </c>
      <c r="C40" s="20">
        <v>9790514.7799999993</v>
      </c>
      <c r="D40" s="20">
        <v>9006079.5600000005</v>
      </c>
      <c r="E40" s="20">
        <v>2209</v>
      </c>
      <c r="F40" s="20">
        <f>D40+E40</f>
        <v>9008288.5600000005</v>
      </c>
      <c r="G40" s="20">
        <v>9079261</v>
      </c>
      <c r="H40" s="20">
        <f t="shared" si="26"/>
        <v>-70972.439999999478</v>
      </c>
      <c r="I40" s="20">
        <v>8815510</v>
      </c>
      <c r="J40" s="20">
        <v>8746133</v>
      </c>
      <c r="K40" s="20">
        <f t="shared" si="28"/>
        <v>-69377</v>
      </c>
    </row>
    <row r="41" spans="1:12">
      <c r="A41" s="21" t="s">
        <v>56</v>
      </c>
      <c r="B41" s="22" t="s">
        <v>19</v>
      </c>
      <c r="C41" s="20">
        <v>3176318</v>
      </c>
      <c r="D41" s="20">
        <v>3055292.76</v>
      </c>
      <c r="E41" s="20">
        <v>873</v>
      </c>
      <c r="F41" s="20">
        <f>D41+E41</f>
        <v>3056165.76</v>
      </c>
      <c r="G41" s="20">
        <v>3510397</v>
      </c>
      <c r="H41" s="20">
        <f t="shared" si="26"/>
        <v>-454231.24000000022</v>
      </c>
      <c r="I41" s="20">
        <v>3439554</v>
      </c>
      <c r="J41" s="20">
        <v>2726046</v>
      </c>
      <c r="K41" s="20">
        <f t="shared" si="28"/>
        <v>-713508</v>
      </c>
    </row>
    <row r="42" spans="1:12">
      <c r="A42" s="21" t="s">
        <v>57</v>
      </c>
      <c r="B42" s="22" t="s">
        <v>20</v>
      </c>
      <c r="C42" s="20">
        <v>-1238830.22</v>
      </c>
      <c r="D42" s="20">
        <v>-678330.12</v>
      </c>
      <c r="E42" s="20"/>
      <c r="F42" s="20">
        <f>D42+E42</f>
        <v>-678330.12</v>
      </c>
      <c r="G42" s="20">
        <v>-1240000</v>
      </c>
      <c r="H42" s="37">
        <f t="shared" si="26"/>
        <v>561669.88</v>
      </c>
      <c r="I42" s="20">
        <v>-711850</v>
      </c>
      <c r="J42" s="20">
        <v>-711850</v>
      </c>
      <c r="K42" s="20">
        <f t="shared" si="28"/>
        <v>0</v>
      </c>
    </row>
    <row r="43" spans="1:12">
      <c r="A43" s="21"/>
      <c r="B43" s="22"/>
      <c r="C43" s="23"/>
      <c r="D43" s="23"/>
      <c r="E43" s="23"/>
      <c r="F43" s="23"/>
      <c r="G43" s="23"/>
      <c r="H43" s="23"/>
      <c r="I43" s="23"/>
      <c r="J43" s="23"/>
      <c r="K43" s="23"/>
    </row>
    <row r="44" spans="1:12">
      <c r="A44" s="24"/>
      <c r="B44" s="28" t="s">
        <v>37</v>
      </c>
      <c r="C44" s="20">
        <f t="shared" ref="C44" si="29">SUM(C45:C46)</f>
        <v>24324910.16</v>
      </c>
      <c r="D44" s="20">
        <f t="shared" ref="D44:G44" si="30">SUM(D45:D46)</f>
        <v>24098403.239999998</v>
      </c>
      <c r="E44" s="20">
        <f t="shared" si="30"/>
        <v>-31509.96</v>
      </c>
      <c r="F44" s="20">
        <f t="shared" si="30"/>
        <v>24066893.279999997</v>
      </c>
      <c r="G44" s="20">
        <f t="shared" si="30"/>
        <v>24369803</v>
      </c>
      <c r="H44" s="20">
        <f t="shared" si="26"/>
        <v>-302909.72000000253</v>
      </c>
      <c r="I44" s="20">
        <f t="shared" ref="I44:K44" si="31">SUM(I45:I46)</f>
        <v>25397897</v>
      </c>
      <c r="J44" s="20">
        <f t="shared" si="31"/>
        <v>24812310</v>
      </c>
      <c r="K44" s="20">
        <f t="shared" si="31"/>
        <v>-585587</v>
      </c>
      <c r="L44" s="50"/>
    </row>
    <row r="45" spans="1:12">
      <c r="A45" s="21" t="s">
        <v>58</v>
      </c>
      <c r="B45" s="22" t="s">
        <v>21</v>
      </c>
      <c r="C45" s="20">
        <v>8011494.5300000003</v>
      </c>
      <c r="D45" s="20">
        <v>8152113.96</v>
      </c>
      <c r="E45" s="20"/>
      <c r="F45" s="20">
        <f>D45+E45</f>
        <v>8152113.96</v>
      </c>
      <c r="G45" s="20">
        <v>8505104</v>
      </c>
      <c r="H45" s="20">
        <f t="shared" si="26"/>
        <v>-352990.04000000004</v>
      </c>
      <c r="I45" s="20">
        <v>8887444</v>
      </c>
      <c r="J45" s="20">
        <v>8686863</v>
      </c>
      <c r="K45" s="20">
        <f t="shared" ref="K45:K46" si="32">J45-I45</f>
        <v>-200581</v>
      </c>
    </row>
    <row r="46" spans="1:12">
      <c r="A46" s="21" t="s">
        <v>59</v>
      </c>
      <c r="B46" s="22" t="s">
        <v>22</v>
      </c>
      <c r="C46" s="20">
        <v>16313415.630000001</v>
      </c>
      <c r="D46" s="20">
        <v>15946289.279999999</v>
      </c>
      <c r="E46" s="20">
        <v>-31509.96</v>
      </c>
      <c r="F46" s="20">
        <f>D46+E46</f>
        <v>15914779.319999998</v>
      </c>
      <c r="G46" s="20">
        <v>15864699</v>
      </c>
      <c r="H46" s="37">
        <f t="shared" si="26"/>
        <v>50080.319999998435</v>
      </c>
      <c r="I46" s="20">
        <v>16510453</v>
      </c>
      <c r="J46" s="20">
        <v>16125447</v>
      </c>
      <c r="K46" s="20">
        <f t="shared" si="32"/>
        <v>-385006</v>
      </c>
    </row>
    <row r="47" spans="1:12">
      <c r="A47" s="21"/>
      <c r="B47" s="22"/>
      <c r="C47" s="23"/>
      <c r="D47" s="23"/>
      <c r="E47" s="23"/>
      <c r="F47" s="23"/>
      <c r="G47" s="23"/>
      <c r="H47" s="23"/>
      <c r="I47" s="23"/>
      <c r="J47" s="23"/>
      <c r="K47" s="23"/>
    </row>
    <row r="48" spans="1:12">
      <c r="A48" s="24"/>
      <c r="B48" s="28" t="s">
        <v>38</v>
      </c>
      <c r="C48" s="20">
        <f t="shared" ref="C48" si="33">SUM(C49:C50)</f>
        <v>3460743.63</v>
      </c>
      <c r="D48" s="20">
        <f t="shared" ref="D48:G48" si="34">SUM(D49:D50)</f>
        <v>3592456.08</v>
      </c>
      <c r="E48" s="20">
        <f t="shared" si="34"/>
        <v>0</v>
      </c>
      <c r="F48" s="20">
        <f t="shared" si="34"/>
        <v>3592456.08</v>
      </c>
      <c r="G48" s="20">
        <f t="shared" si="34"/>
        <v>3398304</v>
      </c>
      <c r="H48" s="20">
        <f t="shared" si="26"/>
        <v>194152.08000000007</v>
      </c>
      <c r="I48" s="20">
        <f t="shared" ref="I48:K48" si="35">SUM(I49:I50)</f>
        <v>3256485</v>
      </c>
      <c r="J48" s="20">
        <f t="shared" si="35"/>
        <v>3596007</v>
      </c>
      <c r="K48" s="20">
        <f t="shared" si="35"/>
        <v>339522</v>
      </c>
      <c r="L48" s="50"/>
    </row>
    <row r="49" spans="1:12">
      <c r="A49" s="21" t="s">
        <v>60</v>
      </c>
      <c r="B49" s="22" t="s">
        <v>23</v>
      </c>
      <c r="C49" s="20">
        <v>3461198.01</v>
      </c>
      <c r="D49" s="20">
        <v>3592456.08</v>
      </c>
      <c r="E49" s="20"/>
      <c r="F49" s="20">
        <f>D49+E49</f>
        <v>3592456.08</v>
      </c>
      <c r="G49" s="20">
        <v>3398304</v>
      </c>
      <c r="H49" s="20">
        <f t="shared" si="26"/>
        <v>194152.08000000007</v>
      </c>
      <c r="I49" s="20">
        <v>3256485</v>
      </c>
      <c r="J49" s="20">
        <v>3596007</v>
      </c>
      <c r="K49" s="20">
        <f t="shared" ref="K49:K50" si="36">J49-I49</f>
        <v>339522</v>
      </c>
    </row>
    <row r="50" spans="1:12">
      <c r="A50" s="21" t="s">
        <v>61</v>
      </c>
      <c r="B50" s="22" t="s">
        <v>24</v>
      </c>
      <c r="C50" s="20">
        <v>-454.38</v>
      </c>
      <c r="D50" s="20"/>
      <c r="E50" s="20"/>
      <c r="F50" s="20">
        <f>D50+E50</f>
        <v>0</v>
      </c>
      <c r="G50" s="20"/>
      <c r="H50" s="37">
        <f t="shared" si="26"/>
        <v>0</v>
      </c>
      <c r="I50" s="20"/>
      <c r="J50" s="20"/>
      <c r="K50" s="20">
        <f t="shared" si="36"/>
        <v>0</v>
      </c>
    </row>
    <row r="51" spans="1:12">
      <c r="A51" s="21"/>
      <c r="B51" s="22"/>
      <c r="C51" s="23"/>
      <c r="D51" s="23"/>
      <c r="E51" s="23"/>
      <c r="F51" s="23"/>
      <c r="G51" s="23"/>
      <c r="H51" s="23"/>
      <c r="I51" s="23"/>
      <c r="J51" s="23"/>
      <c r="K51" s="23"/>
    </row>
    <row r="52" spans="1:12">
      <c r="A52" s="24"/>
      <c r="B52" s="28" t="s">
        <v>25</v>
      </c>
      <c r="C52" s="20">
        <f t="shared" ref="C52" si="37">SUM(C53:C55)</f>
        <v>927.15</v>
      </c>
      <c r="D52" s="20">
        <f t="shared" ref="D52:G52" si="38">SUM(D53:D55)</f>
        <v>0</v>
      </c>
      <c r="E52" s="20">
        <f t="shared" si="38"/>
        <v>0</v>
      </c>
      <c r="F52" s="20">
        <f t="shared" si="38"/>
        <v>0</v>
      </c>
      <c r="G52" s="20">
        <f t="shared" si="38"/>
        <v>960</v>
      </c>
      <c r="H52" s="20">
        <f t="shared" si="26"/>
        <v>-960</v>
      </c>
      <c r="I52" s="20">
        <f t="shared" ref="I52:K52" si="39">SUM(I53:I55)</f>
        <v>0</v>
      </c>
      <c r="J52" s="20">
        <f t="shared" si="39"/>
        <v>0</v>
      </c>
      <c r="K52" s="20">
        <f t="shared" si="39"/>
        <v>0</v>
      </c>
      <c r="L52" s="50"/>
    </row>
    <row r="53" spans="1:12">
      <c r="A53" s="21" t="s">
        <v>62</v>
      </c>
      <c r="B53" s="22" t="s">
        <v>26</v>
      </c>
      <c r="C53" s="20">
        <v>807.15</v>
      </c>
      <c r="D53" s="20"/>
      <c r="E53" s="20"/>
      <c r="F53" s="20">
        <f>D53+E53</f>
        <v>0</v>
      </c>
      <c r="G53" s="20">
        <v>840</v>
      </c>
      <c r="H53" s="20">
        <f t="shared" si="26"/>
        <v>-840</v>
      </c>
      <c r="I53" s="20"/>
      <c r="J53" s="20"/>
      <c r="K53" s="20"/>
    </row>
    <row r="54" spans="1:12">
      <c r="A54" s="21" t="s">
        <v>63</v>
      </c>
      <c r="B54" s="22" t="s">
        <v>27</v>
      </c>
      <c r="C54" s="20">
        <v>120</v>
      </c>
      <c r="D54" s="20"/>
      <c r="E54" s="20"/>
      <c r="F54" s="20">
        <f>D54+E54</f>
        <v>0</v>
      </c>
      <c r="G54" s="20">
        <v>120</v>
      </c>
      <c r="H54" s="20">
        <f t="shared" si="26"/>
        <v>-120</v>
      </c>
      <c r="I54" s="20"/>
      <c r="J54" s="20"/>
      <c r="K54" s="20"/>
    </row>
    <row r="55" spans="1:12">
      <c r="A55" s="21" t="s">
        <v>64</v>
      </c>
      <c r="B55" s="22" t="s">
        <v>28</v>
      </c>
      <c r="C55" s="20"/>
      <c r="D55" s="20">
        <v>0</v>
      </c>
      <c r="E55" s="20"/>
      <c r="F55" s="20">
        <f>D55+E55</f>
        <v>0</v>
      </c>
      <c r="G55" s="20"/>
      <c r="H55" s="37">
        <f t="shared" si="26"/>
        <v>0</v>
      </c>
      <c r="I55" s="20"/>
      <c r="J55" s="20"/>
      <c r="K55" s="20"/>
    </row>
    <row r="56" spans="1:12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</row>
    <row r="57" spans="1:12">
      <c r="A57" s="24"/>
      <c r="B57" s="28" t="s">
        <v>29</v>
      </c>
      <c r="C57" s="20">
        <f t="shared" ref="C57" si="40">SUM(C58:C59)</f>
        <v>22598238.400000002</v>
      </c>
      <c r="D57" s="20">
        <f t="shared" ref="D57:G57" si="41">SUM(D58:D59)</f>
        <v>24221738.16</v>
      </c>
      <c r="E57" s="20">
        <f t="shared" si="41"/>
        <v>31509.96</v>
      </c>
      <c r="F57" s="20">
        <f t="shared" si="41"/>
        <v>24253248.120000001</v>
      </c>
      <c r="G57" s="20">
        <f t="shared" si="41"/>
        <v>24297308</v>
      </c>
      <c r="H57" s="20">
        <f t="shared" si="26"/>
        <v>-44059.879999998957</v>
      </c>
      <c r="I57" s="20">
        <f t="shared" ref="I57:K57" si="42">SUM(I58:I59)</f>
        <v>24331075</v>
      </c>
      <c r="J57" s="20">
        <f t="shared" si="42"/>
        <v>24376565</v>
      </c>
      <c r="K57" s="20">
        <f t="shared" si="42"/>
        <v>45490</v>
      </c>
      <c r="L57" s="50"/>
    </row>
    <row r="58" spans="1:12">
      <c r="A58" s="21" t="s">
        <v>65</v>
      </c>
      <c r="B58" s="22" t="s">
        <v>30</v>
      </c>
      <c r="C58" s="20">
        <v>22466159.850000001</v>
      </c>
      <c r="D58" s="20">
        <v>24132420</v>
      </c>
      <c r="E58" s="20"/>
      <c r="F58" s="20">
        <f>D58+E58</f>
        <v>24132420</v>
      </c>
      <c r="G58" s="20">
        <v>24090798</v>
      </c>
      <c r="H58" s="20">
        <f t="shared" si="26"/>
        <v>41622</v>
      </c>
      <c r="I58" s="20">
        <v>24232655</v>
      </c>
      <c r="J58" s="20">
        <v>24258745</v>
      </c>
      <c r="K58" s="20">
        <f t="shared" ref="K58:K59" si="43">J58-I58</f>
        <v>26090</v>
      </c>
    </row>
    <row r="59" spans="1:12">
      <c r="A59" s="21" t="s">
        <v>66</v>
      </c>
      <c r="B59" s="22" t="s">
        <v>31</v>
      </c>
      <c r="C59" s="20">
        <v>132078.54999999999</v>
      </c>
      <c r="D59" s="20">
        <v>89318.16</v>
      </c>
      <c r="E59" s="20">
        <v>31509.96</v>
      </c>
      <c r="F59" s="20">
        <f>D59+E59</f>
        <v>120828.12</v>
      </c>
      <c r="G59" s="20">
        <v>206510</v>
      </c>
      <c r="H59" s="20">
        <f t="shared" si="26"/>
        <v>-85681.88</v>
      </c>
      <c r="I59" s="20">
        <v>98420</v>
      </c>
      <c r="J59" s="20">
        <v>117820</v>
      </c>
      <c r="K59" s="20">
        <f t="shared" si="43"/>
        <v>19400</v>
      </c>
    </row>
    <row r="60" spans="1:12">
      <c r="A60" s="21"/>
      <c r="B60" s="25" t="s">
        <v>34</v>
      </c>
      <c r="C60" s="23"/>
      <c r="D60" s="23"/>
      <c r="E60" s="33"/>
      <c r="F60" s="33"/>
      <c r="G60" s="33"/>
      <c r="H60" s="33"/>
      <c r="I60" s="33"/>
      <c r="J60" s="33"/>
      <c r="K60" s="33"/>
    </row>
    <row r="61" spans="1:12" ht="13.8">
      <c r="A61" s="32"/>
      <c r="B61" s="26" t="s">
        <v>32</v>
      </c>
      <c r="C61" s="27">
        <f t="shared" ref="C61" si="44">C57+C52+C48+C44+C38</f>
        <v>114252861.13</v>
      </c>
      <c r="D61" s="27">
        <f t="shared" ref="D61:G61" si="45">D57+D52+D48+D44+D38</f>
        <v>114784568.04000001</v>
      </c>
      <c r="E61" s="27">
        <f t="shared" si="45"/>
        <v>16000</v>
      </c>
      <c r="F61" s="27">
        <f t="shared" si="45"/>
        <v>114800568.04000001</v>
      </c>
      <c r="G61" s="27">
        <f t="shared" si="45"/>
        <v>115586033</v>
      </c>
      <c r="H61" s="27">
        <f t="shared" ref="H61" si="46">F61-G61</f>
        <v>-785464.95999999344</v>
      </c>
      <c r="I61" s="27">
        <f t="shared" ref="I61:K61" si="47">I57+I52+I48+I44+I38</f>
        <v>116143855</v>
      </c>
      <c r="J61" s="27">
        <f t="shared" si="47"/>
        <v>114268699</v>
      </c>
      <c r="K61" s="27">
        <f t="shared" si="47"/>
        <v>-1875156</v>
      </c>
      <c r="L61" s="50"/>
    </row>
    <row r="62" spans="1:12">
      <c r="A62" s="21"/>
      <c r="B62" s="3" t="s">
        <v>34</v>
      </c>
      <c r="C62" s="23"/>
      <c r="D62" s="23"/>
      <c r="E62" s="23"/>
      <c r="F62" s="23"/>
      <c r="G62" s="23"/>
      <c r="H62" s="23"/>
      <c r="I62" s="23"/>
      <c r="J62" s="23"/>
      <c r="K62" s="23"/>
    </row>
    <row r="63" spans="1:12" ht="13.8">
      <c r="A63" s="32"/>
      <c r="B63" s="26" t="s">
        <v>33</v>
      </c>
      <c r="C63" s="27">
        <f t="shared" ref="C63" si="48">C31+C33-C61</f>
        <v>-101407339.69999999</v>
      </c>
      <c r="D63" s="27">
        <f>D31-D61</f>
        <v>-106285126.2</v>
      </c>
      <c r="E63" s="27">
        <f t="shared" ref="E63:H63" si="49">E31-E61</f>
        <v>-16000</v>
      </c>
      <c r="F63" s="27">
        <f t="shared" si="49"/>
        <v>-106301126.2</v>
      </c>
      <c r="G63" s="27">
        <f t="shared" si="49"/>
        <v>-106285126</v>
      </c>
      <c r="H63" s="27">
        <f t="shared" si="49"/>
        <v>-16000.200000006706</v>
      </c>
      <c r="I63" s="27">
        <f t="shared" ref="I63:K63" si="50">I31+I33-I61</f>
        <v>-109154456</v>
      </c>
      <c r="J63" s="27">
        <f t="shared" si="50"/>
        <v>-107279300</v>
      </c>
      <c r="K63" s="27">
        <f t="shared" si="50"/>
        <v>1875156</v>
      </c>
    </row>
    <row r="64" spans="1:12">
      <c r="A64" s="21"/>
      <c r="B64" s="25" t="s">
        <v>34</v>
      </c>
      <c r="C64" s="23"/>
      <c r="D64" s="23"/>
      <c r="E64" s="23"/>
      <c r="F64" s="23"/>
      <c r="G64" s="23"/>
      <c r="H64" s="23"/>
      <c r="I64" s="23"/>
      <c r="J64" s="23"/>
      <c r="K64" s="23"/>
    </row>
  </sheetData>
  <pageMargins left="0.25" right="0.25" top="0.75" bottom="0.75" header="0.3" footer="0.3"/>
  <pageSetup paperSize="9" scale="65" orientation="portrait" r:id="rId1"/>
  <headerFooter alignWithMargins="0">
    <oddHeader>&amp;R&amp;D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>
    <pageSetUpPr fitToPage="1"/>
  </sheetPr>
  <dimension ref="A1:L64"/>
  <sheetViews>
    <sheetView zoomScaleNormal="100"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C6" sqref="C6"/>
    </sheetView>
  </sheetViews>
  <sheetFormatPr defaultColWidth="9.109375" defaultRowHeight="13.2"/>
  <cols>
    <col min="1" max="1" width="6.33203125" style="4" customWidth="1"/>
    <col min="2" max="2" width="56.109375" style="4" bestFit="1" customWidth="1"/>
    <col min="3" max="3" width="16.6640625" style="36" customWidth="1"/>
    <col min="4" max="5" width="16.6640625" style="4" hidden="1" customWidth="1"/>
    <col min="6" max="6" width="16.6640625" style="4" customWidth="1"/>
    <col min="7" max="8" width="16.6640625" style="4" hidden="1" customWidth="1"/>
    <col min="9" max="11" width="16.6640625" style="4" customWidth="1"/>
    <col min="12" max="16384" width="9.109375" style="4"/>
  </cols>
  <sheetData>
    <row r="1" spans="1:1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</row>
    <row r="2" spans="1:11" ht="33" customHeight="1">
      <c r="A2" s="11"/>
      <c r="B2" s="12"/>
      <c r="C2" s="13" t="s">
        <v>69</v>
      </c>
      <c r="D2" s="13" t="s">
        <v>70</v>
      </c>
      <c r="E2" s="13" t="s">
        <v>67</v>
      </c>
      <c r="F2" s="13" t="s">
        <v>71</v>
      </c>
      <c r="G2" s="13" t="s">
        <v>72</v>
      </c>
      <c r="H2" s="13" t="s">
        <v>68</v>
      </c>
      <c r="I2" s="13" t="s">
        <v>83</v>
      </c>
      <c r="J2" s="13" t="s">
        <v>85</v>
      </c>
      <c r="K2" s="13" t="s">
        <v>84</v>
      </c>
    </row>
    <row r="3" spans="1:11">
      <c r="A3" s="11"/>
      <c r="B3" s="5"/>
      <c r="C3" s="13"/>
      <c r="D3" s="13"/>
      <c r="E3" s="13"/>
      <c r="F3" s="13"/>
      <c r="G3" s="13" t="s">
        <v>73</v>
      </c>
      <c r="H3" s="13"/>
      <c r="I3" s="13" t="s">
        <v>86</v>
      </c>
      <c r="J3" s="13" t="s">
        <v>87</v>
      </c>
      <c r="K3" s="13"/>
    </row>
    <row r="4" spans="1:11">
      <c r="A4" s="11"/>
      <c r="B4" s="5" t="s">
        <v>79</v>
      </c>
      <c r="C4" s="14"/>
      <c r="D4" s="14"/>
      <c r="E4" s="14"/>
      <c r="F4" s="14"/>
      <c r="G4" s="14"/>
      <c r="H4" s="14"/>
      <c r="I4" s="14"/>
      <c r="J4" s="14"/>
      <c r="K4" s="14"/>
    </row>
    <row r="5" spans="1:11">
      <c r="A5" s="11"/>
      <c r="B5" s="12" t="s">
        <v>34</v>
      </c>
      <c r="C5" s="35"/>
      <c r="D5" s="15"/>
      <c r="E5" s="16"/>
      <c r="F5" s="16"/>
      <c r="G5" s="16"/>
      <c r="H5" s="16"/>
      <c r="I5" s="16"/>
      <c r="J5" s="16"/>
      <c r="K5" s="16"/>
    </row>
    <row r="6" spans="1:11" ht="13.8">
      <c r="A6" s="31"/>
      <c r="B6" s="26" t="s">
        <v>0</v>
      </c>
      <c r="C6" s="29"/>
      <c r="D6" s="29"/>
      <c r="E6" s="29"/>
      <c r="F6" s="29"/>
      <c r="G6" s="29"/>
      <c r="H6" s="29"/>
      <c r="I6" s="29"/>
      <c r="J6" s="29"/>
      <c r="K6" s="29"/>
    </row>
    <row r="7" spans="1:11">
      <c r="A7" s="17"/>
      <c r="B7" s="18" t="s">
        <v>34</v>
      </c>
      <c r="C7" s="7"/>
      <c r="D7" s="7"/>
      <c r="E7" s="1"/>
      <c r="F7" s="1"/>
      <c r="G7" s="1"/>
      <c r="H7" s="1"/>
      <c r="I7" s="1"/>
      <c r="J7" s="1"/>
      <c r="K7" s="1"/>
    </row>
    <row r="8" spans="1:11">
      <c r="A8" s="19"/>
      <c r="B8" s="2" t="s">
        <v>35</v>
      </c>
      <c r="C8" s="20">
        <f t="shared" ref="C8" si="0">SUM(C9:C12)</f>
        <v>156411.9</v>
      </c>
      <c r="D8" s="20">
        <f t="shared" ref="D8:G8" si="1">SUM(D9:D12)</f>
        <v>1545029.88</v>
      </c>
      <c r="E8" s="20">
        <f t="shared" si="1"/>
        <v>0</v>
      </c>
      <c r="F8" s="20">
        <f t="shared" si="1"/>
        <v>1545029.88</v>
      </c>
      <c r="G8" s="20">
        <f t="shared" si="1"/>
        <v>1642452</v>
      </c>
      <c r="H8" s="20">
        <f>F8-G8</f>
        <v>-97422.120000000112</v>
      </c>
      <c r="I8" s="20">
        <f t="shared" ref="I8:K8" si="2">SUM(I9:I12)</f>
        <v>1673770</v>
      </c>
      <c r="J8" s="20">
        <f t="shared" si="2"/>
        <v>1673770</v>
      </c>
      <c r="K8" s="20">
        <f t="shared" si="2"/>
        <v>0</v>
      </c>
    </row>
    <row r="9" spans="1:11">
      <c r="A9" s="21" t="s">
        <v>39</v>
      </c>
      <c r="B9" s="22" t="s">
        <v>1</v>
      </c>
      <c r="C9" s="20">
        <v>2594.1799999999998</v>
      </c>
      <c r="D9" s="20">
        <v>2999.88</v>
      </c>
      <c r="E9" s="20"/>
      <c r="F9" s="20">
        <f>D9+E9</f>
        <v>2999.88</v>
      </c>
      <c r="G9" s="20">
        <v>2500</v>
      </c>
      <c r="H9" s="20">
        <f t="shared" ref="H9:H29" si="3">F9-G9</f>
        <v>499.88000000000011</v>
      </c>
      <c r="I9" s="20">
        <v>2900</v>
      </c>
      <c r="J9" s="20">
        <v>2900</v>
      </c>
      <c r="K9" s="20">
        <f>J9-I9</f>
        <v>0</v>
      </c>
    </row>
    <row r="10" spans="1:11">
      <c r="A10" s="21" t="s">
        <v>40</v>
      </c>
      <c r="B10" s="22" t="s">
        <v>41</v>
      </c>
      <c r="C10" s="20"/>
      <c r="D10" s="20">
        <v>0</v>
      </c>
      <c r="E10" s="20"/>
      <c r="F10" s="20">
        <f>D10+E10</f>
        <v>0</v>
      </c>
      <c r="G10" s="20"/>
      <c r="H10" s="20">
        <f t="shared" si="3"/>
        <v>0</v>
      </c>
      <c r="I10" s="20"/>
      <c r="J10" s="20"/>
      <c r="K10" s="20">
        <f t="shared" ref="K10:K12" si="4">J10-I10</f>
        <v>0</v>
      </c>
    </row>
    <row r="11" spans="1:11">
      <c r="A11" s="21" t="s">
        <v>42</v>
      </c>
      <c r="B11" s="22" t="s">
        <v>2</v>
      </c>
      <c r="C11" s="20">
        <v>85263.72</v>
      </c>
      <c r="D11" s="20">
        <v>1497030</v>
      </c>
      <c r="E11" s="20"/>
      <c r="F11" s="20">
        <f>D11+E11</f>
        <v>1497030</v>
      </c>
      <c r="G11" s="20">
        <v>1558872</v>
      </c>
      <c r="H11" s="20">
        <f t="shared" si="3"/>
        <v>-61842</v>
      </c>
      <c r="I11" s="20">
        <v>1590870</v>
      </c>
      <c r="J11" s="20">
        <v>1590870</v>
      </c>
      <c r="K11" s="20">
        <f t="shared" si="4"/>
        <v>0</v>
      </c>
    </row>
    <row r="12" spans="1:11">
      <c r="A12" s="21" t="s">
        <v>43</v>
      </c>
      <c r="B12" s="22" t="s">
        <v>3</v>
      </c>
      <c r="C12" s="20">
        <v>68554</v>
      </c>
      <c r="D12" s="20">
        <v>45000</v>
      </c>
      <c r="E12" s="20"/>
      <c r="F12" s="20">
        <f>D12+E12</f>
        <v>45000</v>
      </c>
      <c r="G12" s="20">
        <v>81080</v>
      </c>
      <c r="H12" s="37">
        <f t="shared" si="3"/>
        <v>-36080</v>
      </c>
      <c r="I12" s="20">
        <v>80000</v>
      </c>
      <c r="J12" s="20">
        <v>80000</v>
      </c>
      <c r="K12" s="20">
        <f t="shared" si="4"/>
        <v>0</v>
      </c>
    </row>
    <row r="13" spans="1:11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>
      <c r="A14" s="24"/>
      <c r="B14" s="2" t="s">
        <v>4</v>
      </c>
      <c r="C14" s="20">
        <f t="shared" ref="C14" si="5">SUM(C15:C20)</f>
        <v>701155.91999999993</v>
      </c>
      <c r="D14" s="20">
        <f t="shared" ref="D14:G14" si="6">SUM(D15:D20)</f>
        <v>705000</v>
      </c>
      <c r="E14" s="20">
        <f t="shared" si="6"/>
        <v>37736</v>
      </c>
      <c r="F14" s="20">
        <f t="shared" si="6"/>
        <v>742736</v>
      </c>
      <c r="G14" s="20">
        <f t="shared" si="6"/>
        <v>773200</v>
      </c>
      <c r="H14" s="20">
        <f t="shared" si="3"/>
        <v>-30464</v>
      </c>
      <c r="I14" s="20">
        <f t="shared" ref="I14:K14" si="7">SUM(I15:I20)</f>
        <v>809000</v>
      </c>
      <c r="J14" s="20">
        <f t="shared" si="7"/>
        <v>809000</v>
      </c>
      <c r="K14" s="20">
        <f t="shared" si="7"/>
        <v>0</v>
      </c>
    </row>
    <row r="15" spans="1:11">
      <c r="A15" s="21" t="s">
        <v>44</v>
      </c>
      <c r="B15" s="22" t="s">
        <v>5</v>
      </c>
      <c r="C15" s="20"/>
      <c r="D15" s="20"/>
      <c r="E15" s="20"/>
      <c r="F15" s="20">
        <f t="shared" ref="F15:F20" si="8">D15+E15</f>
        <v>0</v>
      </c>
      <c r="G15" s="20"/>
      <c r="H15" s="20">
        <f t="shared" si="3"/>
        <v>0</v>
      </c>
      <c r="I15" s="20"/>
      <c r="J15" s="20"/>
      <c r="K15" s="20">
        <f>J15-I15</f>
        <v>0</v>
      </c>
    </row>
    <row r="16" spans="1:11">
      <c r="A16" s="21" t="s">
        <v>45</v>
      </c>
      <c r="B16" s="22" t="s">
        <v>6</v>
      </c>
      <c r="C16" s="20"/>
      <c r="D16" s="20"/>
      <c r="E16" s="20"/>
      <c r="F16" s="20">
        <f t="shared" si="8"/>
        <v>0</v>
      </c>
      <c r="G16" s="20"/>
      <c r="H16" s="20">
        <f t="shared" si="3"/>
        <v>0</v>
      </c>
      <c r="I16" s="20"/>
      <c r="J16" s="20"/>
      <c r="K16" s="20">
        <f>J16-I16</f>
        <v>0</v>
      </c>
    </row>
    <row r="17" spans="1:11">
      <c r="A17" s="21" t="s">
        <v>46</v>
      </c>
      <c r="B17" s="22" t="s">
        <v>7</v>
      </c>
      <c r="C17" s="20">
        <v>626298.31999999995</v>
      </c>
      <c r="D17" s="20">
        <v>650000.04</v>
      </c>
      <c r="E17" s="20">
        <v>37736</v>
      </c>
      <c r="F17" s="20">
        <f t="shared" si="8"/>
        <v>687736.04</v>
      </c>
      <c r="G17" s="20">
        <v>700000</v>
      </c>
      <c r="H17" s="20">
        <f t="shared" si="3"/>
        <v>-12263.959999999963</v>
      </c>
      <c r="I17" s="20">
        <v>750000</v>
      </c>
      <c r="J17" s="20">
        <v>750000</v>
      </c>
      <c r="K17" s="20">
        <f t="shared" ref="K17:K20" si="9">J17-I17</f>
        <v>0</v>
      </c>
    </row>
    <row r="18" spans="1:11">
      <c r="A18" s="21" t="s">
        <v>47</v>
      </c>
      <c r="B18" s="22" t="s">
        <v>8</v>
      </c>
      <c r="C18" s="20">
        <v>74857.600000000006</v>
      </c>
      <c r="D18" s="20">
        <v>54999.96</v>
      </c>
      <c r="E18" s="20"/>
      <c r="F18" s="20">
        <f t="shared" si="8"/>
        <v>54999.96</v>
      </c>
      <c r="G18" s="20">
        <v>73200</v>
      </c>
      <c r="H18" s="20">
        <f t="shared" si="3"/>
        <v>-18200.04</v>
      </c>
      <c r="I18" s="20">
        <v>59000</v>
      </c>
      <c r="J18" s="20">
        <v>59000</v>
      </c>
      <c r="K18" s="20">
        <f t="shared" si="9"/>
        <v>0</v>
      </c>
    </row>
    <row r="19" spans="1:11">
      <c r="A19" s="21" t="s">
        <v>48</v>
      </c>
      <c r="B19" s="22" t="s">
        <v>9</v>
      </c>
      <c r="C19" s="20"/>
      <c r="D19" s="20"/>
      <c r="E19" s="20"/>
      <c r="F19" s="20">
        <f t="shared" si="8"/>
        <v>0</v>
      </c>
      <c r="G19" s="20"/>
      <c r="H19" s="20">
        <f t="shared" si="3"/>
        <v>0</v>
      </c>
      <c r="I19" s="20"/>
      <c r="J19" s="20"/>
      <c r="K19" s="20">
        <f t="shared" si="9"/>
        <v>0</v>
      </c>
    </row>
    <row r="20" spans="1:11">
      <c r="A20" s="21" t="s">
        <v>49</v>
      </c>
      <c r="B20" s="22" t="s">
        <v>10</v>
      </c>
      <c r="C20" s="20"/>
      <c r="D20" s="20"/>
      <c r="E20" s="20"/>
      <c r="F20" s="20">
        <f t="shared" si="8"/>
        <v>0</v>
      </c>
      <c r="G20" s="20"/>
      <c r="H20" s="37">
        <f t="shared" si="3"/>
        <v>0</v>
      </c>
      <c r="I20" s="20"/>
      <c r="J20" s="20"/>
      <c r="K20" s="20">
        <f t="shared" si="9"/>
        <v>0</v>
      </c>
    </row>
    <row r="21" spans="1:11">
      <c r="A21" s="21"/>
      <c r="B21" s="22"/>
      <c r="C21" s="23"/>
      <c r="D21" s="23"/>
      <c r="E21" s="23"/>
      <c r="F21" s="23"/>
      <c r="G21" s="23"/>
      <c r="H21" s="23"/>
      <c r="I21" s="23"/>
      <c r="J21" s="23"/>
      <c r="K21" s="23"/>
    </row>
    <row r="22" spans="1:11">
      <c r="A22" s="24"/>
      <c r="B22" s="2" t="s">
        <v>11</v>
      </c>
      <c r="C22" s="20">
        <f t="shared" ref="C22" si="10">SUM(C23)</f>
        <v>185251</v>
      </c>
      <c r="D22" s="20">
        <f t="shared" ref="D22:G22" si="11">SUM(D23)</f>
        <v>91463.039999999994</v>
      </c>
      <c r="E22" s="20">
        <f t="shared" si="11"/>
        <v>0</v>
      </c>
      <c r="F22" s="20">
        <f t="shared" si="11"/>
        <v>91463.039999999994</v>
      </c>
      <c r="G22" s="20">
        <f t="shared" si="11"/>
        <v>122930</v>
      </c>
      <c r="H22" s="20">
        <f t="shared" si="3"/>
        <v>-31466.960000000006</v>
      </c>
      <c r="I22" s="20">
        <f t="shared" ref="I22:K22" si="12">SUM(I23)</f>
        <v>22489</v>
      </c>
      <c r="J22" s="20">
        <f t="shared" si="12"/>
        <v>22489</v>
      </c>
      <c r="K22" s="20">
        <f t="shared" si="12"/>
        <v>0</v>
      </c>
    </row>
    <row r="23" spans="1:11">
      <c r="A23" s="21" t="s">
        <v>50</v>
      </c>
      <c r="B23" s="22" t="s">
        <v>11</v>
      </c>
      <c r="C23" s="20">
        <v>185251</v>
      </c>
      <c r="D23" s="20">
        <v>91463.039999999994</v>
      </c>
      <c r="E23" s="20"/>
      <c r="F23" s="20">
        <f>D23+E23</f>
        <v>91463.039999999994</v>
      </c>
      <c r="G23" s="20">
        <v>122930</v>
      </c>
      <c r="H23" s="37">
        <f t="shared" si="3"/>
        <v>-31466.960000000006</v>
      </c>
      <c r="I23" s="20">
        <v>22489</v>
      </c>
      <c r="J23" s="20">
        <v>22489</v>
      </c>
      <c r="K23" s="20">
        <f>J23-I23</f>
        <v>0</v>
      </c>
    </row>
    <row r="24" spans="1:11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</row>
    <row r="25" spans="1:11">
      <c r="A25" s="24"/>
      <c r="B25" s="2" t="s">
        <v>12</v>
      </c>
      <c r="C25" s="20">
        <f t="shared" ref="C25" si="13">SUM(C26)</f>
        <v>64.430000000000007</v>
      </c>
      <c r="D25" s="20">
        <f t="shared" ref="D25:G25" si="14">SUM(D26)</f>
        <v>500.04</v>
      </c>
      <c r="E25" s="20">
        <f t="shared" si="14"/>
        <v>0</v>
      </c>
      <c r="F25" s="20">
        <f t="shared" si="14"/>
        <v>500.04</v>
      </c>
      <c r="G25" s="20">
        <f t="shared" si="14"/>
        <v>500</v>
      </c>
      <c r="H25" s="20">
        <f t="shared" si="3"/>
        <v>4.0000000000020464E-2</v>
      </c>
      <c r="I25" s="20">
        <f t="shared" ref="I25:K25" si="15">SUM(I26)</f>
        <v>20100</v>
      </c>
      <c r="J25" s="20">
        <f t="shared" si="15"/>
        <v>20100</v>
      </c>
      <c r="K25" s="20">
        <f t="shared" si="15"/>
        <v>0</v>
      </c>
    </row>
    <row r="26" spans="1:11">
      <c r="A26" s="21" t="s">
        <v>51</v>
      </c>
      <c r="B26" s="22" t="s">
        <v>12</v>
      </c>
      <c r="C26" s="20">
        <v>64.430000000000007</v>
      </c>
      <c r="D26" s="20">
        <v>500.04</v>
      </c>
      <c r="E26" s="20"/>
      <c r="F26" s="20">
        <f>D26+E26</f>
        <v>500.04</v>
      </c>
      <c r="G26" s="20">
        <v>500</v>
      </c>
      <c r="H26" s="37">
        <f t="shared" si="3"/>
        <v>4.0000000000020464E-2</v>
      </c>
      <c r="I26" s="20">
        <v>20100</v>
      </c>
      <c r="J26" s="20">
        <v>20100</v>
      </c>
      <c r="K26" s="20">
        <f>J26-I26</f>
        <v>0</v>
      </c>
    </row>
    <row r="27" spans="1:11">
      <c r="A27" s="21"/>
      <c r="B27" s="22"/>
      <c r="C27" s="23"/>
      <c r="D27" s="23"/>
      <c r="E27" s="23"/>
      <c r="F27" s="23"/>
      <c r="G27" s="23"/>
      <c r="H27" s="23"/>
      <c r="I27" s="23"/>
      <c r="J27" s="23"/>
      <c r="K27" s="23"/>
    </row>
    <row r="28" spans="1:11">
      <c r="A28" s="24"/>
      <c r="B28" s="2" t="s">
        <v>13</v>
      </c>
      <c r="C28" s="20">
        <f t="shared" ref="C28" si="16">SUM(C29)</f>
        <v>7996.55</v>
      </c>
      <c r="D28" s="20">
        <f t="shared" ref="D28:G28" si="17">SUM(D29)</f>
        <v>0</v>
      </c>
      <c r="E28" s="20">
        <f t="shared" si="17"/>
        <v>0</v>
      </c>
      <c r="F28" s="20">
        <f t="shared" si="17"/>
        <v>0</v>
      </c>
      <c r="G28" s="20">
        <f t="shared" si="17"/>
        <v>500</v>
      </c>
      <c r="H28" s="20">
        <f t="shared" si="3"/>
        <v>-500</v>
      </c>
      <c r="I28" s="20">
        <f t="shared" ref="I28:K28" si="18">SUM(I29)</f>
        <v>0</v>
      </c>
      <c r="J28" s="20">
        <f t="shared" si="18"/>
        <v>0</v>
      </c>
      <c r="K28" s="20">
        <f t="shared" si="18"/>
        <v>0</v>
      </c>
    </row>
    <row r="29" spans="1:11">
      <c r="A29" s="21" t="s">
        <v>52</v>
      </c>
      <c r="B29" s="22" t="s">
        <v>13</v>
      </c>
      <c r="C29" s="20">
        <v>7996.55</v>
      </c>
      <c r="D29" s="20"/>
      <c r="E29" s="20"/>
      <c r="F29" s="20">
        <f>D29+E29</f>
        <v>0</v>
      </c>
      <c r="G29" s="20">
        <v>500</v>
      </c>
      <c r="H29" s="20">
        <f t="shared" si="3"/>
        <v>-500</v>
      </c>
      <c r="I29" s="20"/>
      <c r="J29" s="20"/>
      <c r="K29" s="20"/>
    </row>
    <row r="30" spans="1:11">
      <c r="A30" s="21"/>
      <c r="B30" s="25" t="s">
        <v>34</v>
      </c>
      <c r="C30" s="23"/>
      <c r="D30" s="23"/>
      <c r="E30" s="33"/>
      <c r="F30" s="33"/>
      <c r="G30" s="33"/>
      <c r="H30" s="33"/>
      <c r="I30" s="33"/>
      <c r="J30" s="33"/>
      <c r="K30" s="33"/>
    </row>
    <row r="31" spans="1:11" ht="13.8">
      <c r="A31" s="32"/>
      <c r="B31" s="26" t="s">
        <v>14</v>
      </c>
      <c r="C31" s="27">
        <f t="shared" ref="C31" si="19">C28+C25+C22+C14+C8</f>
        <v>1050879.7999999998</v>
      </c>
      <c r="D31" s="27">
        <f t="shared" ref="D31:G31" si="20">D28+D25+D22+D14+D8</f>
        <v>2341992.96</v>
      </c>
      <c r="E31" s="27">
        <f t="shared" si="20"/>
        <v>37736</v>
      </c>
      <c r="F31" s="27">
        <f t="shared" si="20"/>
        <v>2379728.96</v>
      </c>
      <c r="G31" s="27">
        <f t="shared" si="20"/>
        <v>2539582</v>
      </c>
      <c r="H31" s="27">
        <f t="shared" ref="H31" si="21">F31-G31</f>
        <v>-159853.04000000004</v>
      </c>
      <c r="I31" s="27">
        <f t="shared" ref="I31:K31" si="22">I28+I25+I22+I14+I8</f>
        <v>2525359</v>
      </c>
      <c r="J31" s="27">
        <f t="shared" si="22"/>
        <v>2525359</v>
      </c>
      <c r="K31" s="27">
        <f t="shared" si="22"/>
        <v>0</v>
      </c>
    </row>
    <row r="32" spans="1:11">
      <c r="A32" s="21"/>
      <c r="B32" s="25" t="s">
        <v>34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1:12">
      <c r="A33" s="24"/>
      <c r="B33" s="2" t="s">
        <v>15</v>
      </c>
      <c r="C33" s="20">
        <f t="shared" ref="C33" si="23">SUM(C34)</f>
        <v>0</v>
      </c>
      <c r="D33" s="20">
        <f t="shared" ref="D33:G33" si="24">SUM(D34)</f>
        <v>0</v>
      </c>
      <c r="E33" s="20">
        <f t="shared" si="24"/>
        <v>0</v>
      </c>
      <c r="F33" s="20">
        <f t="shared" si="24"/>
        <v>0</v>
      </c>
      <c r="G33" s="20">
        <f t="shared" si="24"/>
        <v>0</v>
      </c>
      <c r="H33" s="20">
        <f>IF(G33=0,0,G33-F33)</f>
        <v>0</v>
      </c>
      <c r="I33" s="20">
        <f t="shared" ref="I33:K33" si="25">SUM(I34)</f>
        <v>0</v>
      </c>
      <c r="J33" s="20">
        <f t="shared" si="25"/>
        <v>0</v>
      </c>
      <c r="K33" s="20">
        <f t="shared" si="25"/>
        <v>0</v>
      </c>
    </row>
    <row r="34" spans="1:12">
      <c r="A34" s="21" t="s">
        <v>53</v>
      </c>
      <c r="B34" s="22" t="s">
        <v>15</v>
      </c>
      <c r="C34" s="20"/>
      <c r="D34" s="20">
        <v>0</v>
      </c>
      <c r="E34" s="20"/>
      <c r="F34" s="20">
        <f>D34+E34</f>
        <v>0</v>
      </c>
      <c r="G34" s="20"/>
      <c r="H34" s="20" t="str">
        <f>IF(G34="","",G34-F34)</f>
        <v/>
      </c>
      <c r="I34" s="20"/>
      <c r="J34" s="20"/>
      <c r="K34" s="20"/>
    </row>
    <row r="35" spans="1:12">
      <c r="A35" s="21"/>
      <c r="B35" s="25" t="s">
        <v>34</v>
      </c>
      <c r="C35" s="23"/>
      <c r="D35" s="23"/>
      <c r="E35" s="33"/>
      <c r="F35" s="33"/>
      <c r="G35" s="33"/>
      <c r="H35" s="33"/>
      <c r="I35" s="33"/>
      <c r="J35" s="33"/>
      <c r="K35" s="33"/>
    </row>
    <row r="36" spans="1:12" ht="13.8">
      <c r="A36" s="32"/>
      <c r="B36" s="26" t="s">
        <v>16</v>
      </c>
      <c r="C36" s="27"/>
      <c r="D36" s="27"/>
      <c r="E36" s="27"/>
      <c r="F36" s="27"/>
      <c r="G36" s="27"/>
      <c r="H36" s="27"/>
      <c r="I36" s="27"/>
      <c r="J36" s="27"/>
      <c r="K36" s="27"/>
    </row>
    <row r="37" spans="1:12" ht="13.8">
      <c r="A37" s="21"/>
      <c r="B37" s="6"/>
      <c r="C37" s="30"/>
      <c r="D37" s="30"/>
      <c r="E37" s="30"/>
      <c r="F37" s="30"/>
      <c r="G37" s="30"/>
      <c r="H37" s="30"/>
      <c r="I37" s="30"/>
      <c r="J37" s="30"/>
      <c r="K37" s="30"/>
    </row>
    <row r="38" spans="1:12">
      <c r="A38" s="24"/>
      <c r="B38" s="28" t="s">
        <v>36</v>
      </c>
      <c r="C38" s="20">
        <f>SUM(C39:C42)</f>
        <v>9250319.1100000013</v>
      </c>
      <c r="D38" s="20">
        <f>SUM(D39:D42)</f>
        <v>9447947.2799999993</v>
      </c>
      <c r="E38" s="20">
        <f>SUM(E39:E42)</f>
        <v>0</v>
      </c>
      <c r="F38" s="20">
        <f>SUM(F39:F42)</f>
        <v>9447947.2799999993</v>
      </c>
      <c r="G38" s="20">
        <f>SUM(G39:G42)</f>
        <v>9447947</v>
      </c>
      <c r="H38" s="20">
        <f t="shared" ref="H38:H59" si="26">F38-G38</f>
        <v>0.27999999932944775</v>
      </c>
      <c r="I38" s="20">
        <f>SUM(I39:I42)</f>
        <v>9822639</v>
      </c>
      <c r="J38" s="20">
        <f t="shared" ref="J38:K38" si="27">SUM(J39:J42)</f>
        <v>9445993</v>
      </c>
      <c r="K38" s="20">
        <f t="shared" si="27"/>
        <v>-376646</v>
      </c>
      <c r="L38" s="50"/>
    </row>
    <row r="39" spans="1:12">
      <c r="A39" s="21" t="s">
        <v>54</v>
      </c>
      <c r="B39" s="22" t="s">
        <v>17</v>
      </c>
      <c r="C39" s="20">
        <v>7575416.46</v>
      </c>
      <c r="D39" s="20">
        <v>7733231.1600000001</v>
      </c>
      <c r="E39" s="20"/>
      <c r="F39" s="20">
        <f>D39+E39</f>
        <v>7733231.1600000001</v>
      </c>
      <c r="G39" s="20">
        <v>7781406</v>
      </c>
      <c r="H39" s="20">
        <f t="shared" si="26"/>
        <v>-48174.839999999851</v>
      </c>
      <c r="I39" s="20">
        <v>8010881</v>
      </c>
      <c r="J39" s="20">
        <v>7791403</v>
      </c>
      <c r="K39" s="20">
        <f t="shared" ref="K39:K42" si="28">J39-I39</f>
        <v>-219478</v>
      </c>
    </row>
    <row r="40" spans="1:12">
      <c r="A40" s="21" t="s">
        <v>55</v>
      </c>
      <c r="B40" s="22" t="s">
        <v>18</v>
      </c>
      <c r="C40" s="20">
        <v>1399084.76</v>
      </c>
      <c r="D40" s="20">
        <v>1347131.88</v>
      </c>
      <c r="E40" s="20"/>
      <c r="F40" s="20">
        <f>D40+E40</f>
        <v>1347131.88</v>
      </c>
      <c r="G40" s="20">
        <v>1356737</v>
      </c>
      <c r="H40" s="20">
        <f t="shared" si="26"/>
        <v>-9605.1200000001118</v>
      </c>
      <c r="I40" s="20">
        <v>1379573</v>
      </c>
      <c r="J40" s="20">
        <v>1336348</v>
      </c>
      <c r="K40" s="20">
        <f t="shared" si="28"/>
        <v>-43225</v>
      </c>
    </row>
    <row r="41" spans="1:12">
      <c r="A41" s="21" t="s">
        <v>56</v>
      </c>
      <c r="B41" s="22" t="s">
        <v>19</v>
      </c>
      <c r="C41" s="20">
        <v>462909.66</v>
      </c>
      <c r="D41" s="20">
        <v>458580.24</v>
      </c>
      <c r="E41" s="20"/>
      <c r="F41" s="20">
        <f>D41+E41</f>
        <v>458580.24</v>
      </c>
      <c r="G41" s="20">
        <v>526804</v>
      </c>
      <c r="H41" s="20">
        <f t="shared" si="26"/>
        <v>-68223.760000000009</v>
      </c>
      <c r="I41" s="20">
        <v>533525</v>
      </c>
      <c r="J41" s="20">
        <v>418398</v>
      </c>
      <c r="K41" s="20">
        <f t="shared" si="28"/>
        <v>-115127</v>
      </c>
    </row>
    <row r="42" spans="1:12">
      <c r="A42" s="21" t="s">
        <v>57</v>
      </c>
      <c r="B42" s="22" t="s">
        <v>20</v>
      </c>
      <c r="C42" s="20">
        <v>-187091.77</v>
      </c>
      <c r="D42" s="20">
        <v>-90996</v>
      </c>
      <c r="E42" s="20"/>
      <c r="F42" s="20">
        <f>D42+E42</f>
        <v>-90996</v>
      </c>
      <c r="G42" s="20">
        <v>-217000</v>
      </c>
      <c r="H42" s="37">
        <f t="shared" si="26"/>
        <v>126004</v>
      </c>
      <c r="I42" s="20">
        <v>-101340</v>
      </c>
      <c r="J42" s="20">
        <v>-100156</v>
      </c>
      <c r="K42" s="20">
        <f t="shared" si="28"/>
        <v>1184</v>
      </c>
    </row>
    <row r="43" spans="1:12">
      <c r="A43" s="21"/>
      <c r="B43" s="22"/>
      <c r="C43" s="23"/>
      <c r="D43" s="23"/>
      <c r="E43" s="23"/>
      <c r="F43" s="23"/>
      <c r="G43" s="23"/>
      <c r="H43" s="23"/>
      <c r="I43" s="23"/>
      <c r="J43" s="23"/>
      <c r="K43" s="23"/>
    </row>
    <row r="44" spans="1:12">
      <c r="A44" s="24"/>
      <c r="B44" s="28" t="s">
        <v>37</v>
      </c>
      <c r="C44" s="20">
        <f t="shared" ref="C44" si="29">SUM(C45:C46)</f>
        <v>1991162.28</v>
      </c>
      <c r="D44" s="20">
        <f t="shared" ref="D44:G44" si="30">SUM(D45:D46)</f>
        <v>2005045.56</v>
      </c>
      <c r="E44" s="20">
        <f t="shared" si="30"/>
        <v>0</v>
      </c>
      <c r="F44" s="20">
        <f t="shared" si="30"/>
        <v>2005045.56</v>
      </c>
      <c r="G44" s="20">
        <f t="shared" si="30"/>
        <v>2053694</v>
      </c>
      <c r="H44" s="20">
        <f t="shared" si="26"/>
        <v>-48648.439999999944</v>
      </c>
      <c r="I44" s="20">
        <f t="shared" ref="I44:K44" si="31">SUM(I45:I46)</f>
        <v>1974323</v>
      </c>
      <c r="J44" s="20">
        <f t="shared" si="31"/>
        <v>1925401</v>
      </c>
      <c r="K44" s="20">
        <f t="shared" si="31"/>
        <v>-48922</v>
      </c>
      <c r="L44" s="50"/>
    </row>
    <row r="45" spans="1:12">
      <c r="A45" s="21" t="s">
        <v>58</v>
      </c>
      <c r="B45" s="22" t="s">
        <v>21</v>
      </c>
      <c r="C45" s="20"/>
      <c r="D45" s="20">
        <v>37485.96</v>
      </c>
      <c r="E45" s="20"/>
      <c r="F45" s="20">
        <f>D45+E45</f>
        <v>37485.96</v>
      </c>
      <c r="G45" s="20">
        <v>37488</v>
      </c>
      <c r="H45" s="20">
        <f t="shared" si="26"/>
        <v>-2.0400000000008731</v>
      </c>
      <c r="I45" s="20"/>
      <c r="J45" s="20"/>
      <c r="K45" s="20">
        <f t="shared" ref="K45:K46" si="32">J45-I45</f>
        <v>0</v>
      </c>
    </row>
    <row r="46" spans="1:12">
      <c r="A46" s="21" t="s">
        <v>59</v>
      </c>
      <c r="B46" s="22" t="s">
        <v>22</v>
      </c>
      <c r="C46" s="20">
        <v>1991162.28</v>
      </c>
      <c r="D46" s="20">
        <v>1967559.6</v>
      </c>
      <c r="E46" s="20"/>
      <c r="F46" s="20">
        <f>D46+E46</f>
        <v>1967559.6</v>
      </c>
      <c r="G46" s="20">
        <v>2016206</v>
      </c>
      <c r="H46" s="20">
        <f t="shared" si="26"/>
        <v>-48646.399999999907</v>
      </c>
      <c r="I46" s="20">
        <v>1974323</v>
      </c>
      <c r="J46" s="20">
        <v>1925401</v>
      </c>
      <c r="K46" s="20">
        <f t="shared" si="32"/>
        <v>-48922</v>
      </c>
    </row>
    <row r="47" spans="1:12">
      <c r="A47" s="21"/>
      <c r="B47" s="22"/>
      <c r="C47" s="23"/>
      <c r="D47" s="23"/>
      <c r="E47" s="23"/>
      <c r="F47" s="23"/>
      <c r="G47" s="23"/>
      <c r="H47" s="23"/>
      <c r="I47" s="23"/>
      <c r="J47" s="23"/>
      <c r="K47" s="23"/>
    </row>
    <row r="48" spans="1:12">
      <c r="A48" s="24"/>
      <c r="B48" s="28" t="s">
        <v>38</v>
      </c>
      <c r="C48" s="20">
        <f t="shared" ref="C48" si="33">SUM(C49:C50)</f>
        <v>368384.24</v>
      </c>
      <c r="D48" s="20">
        <f t="shared" ref="D48:G48" si="34">SUM(D49:D50)</f>
        <v>389293.92</v>
      </c>
      <c r="E48" s="20">
        <f t="shared" si="34"/>
        <v>0</v>
      </c>
      <c r="F48" s="20">
        <f t="shared" si="34"/>
        <v>389293.92</v>
      </c>
      <c r="G48" s="20">
        <f t="shared" si="34"/>
        <v>389294</v>
      </c>
      <c r="H48" s="20">
        <f t="shared" si="26"/>
        <v>-8.0000000016298145E-2</v>
      </c>
      <c r="I48" s="20">
        <f t="shared" ref="I48:K48" si="35">SUM(I49:I50)</f>
        <v>373857</v>
      </c>
      <c r="J48" s="20">
        <f t="shared" si="35"/>
        <v>394300</v>
      </c>
      <c r="K48" s="20">
        <f t="shared" si="35"/>
        <v>20443</v>
      </c>
      <c r="L48" s="50"/>
    </row>
    <row r="49" spans="1:12">
      <c r="A49" s="21" t="s">
        <v>60</v>
      </c>
      <c r="B49" s="22" t="s">
        <v>23</v>
      </c>
      <c r="C49" s="20">
        <v>368412.07</v>
      </c>
      <c r="D49" s="20">
        <v>389293.92</v>
      </c>
      <c r="E49" s="20"/>
      <c r="F49" s="20">
        <f>D49+E49</f>
        <v>389293.92</v>
      </c>
      <c r="G49" s="20">
        <v>389294</v>
      </c>
      <c r="H49" s="20">
        <f t="shared" si="26"/>
        <v>-8.0000000016298145E-2</v>
      </c>
      <c r="I49" s="20">
        <v>373857</v>
      </c>
      <c r="J49" s="20">
        <v>394300</v>
      </c>
      <c r="K49" s="20">
        <f t="shared" ref="K49:K50" si="36">J49-I49</f>
        <v>20443</v>
      </c>
    </row>
    <row r="50" spans="1:12">
      <c r="A50" s="21" t="s">
        <v>61</v>
      </c>
      <c r="B50" s="22" t="s">
        <v>24</v>
      </c>
      <c r="C50" s="20">
        <v>-27.83</v>
      </c>
      <c r="D50" s="20"/>
      <c r="E50" s="20"/>
      <c r="F50" s="20">
        <f>D50+E50</f>
        <v>0</v>
      </c>
      <c r="G50" s="20"/>
      <c r="H50" s="37">
        <f t="shared" si="26"/>
        <v>0</v>
      </c>
      <c r="I50" s="20"/>
      <c r="J50" s="20"/>
      <c r="K50" s="20">
        <f t="shared" si="36"/>
        <v>0</v>
      </c>
    </row>
    <row r="51" spans="1:12">
      <c r="A51" s="21"/>
      <c r="B51" s="22"/>
      <c r="C51" s="23"/>
      <c r="D51" s="23"/>
      <c r="E51" s="23"/>
      <c r="F51" s="23"/>
      <c r="G51" s="23"/>
      <c r="H51" s="23"/>
      <c r="I51" s="23"/>
      <c r="J51" s="23"/>
      <c r="K51" s="23"/>
    </row>
    <row r="52" spans="1:12">
      <c r="A52" s="24"/>
      <c r="B52" s="28" t="s">
        <v>25</v>
      </c>
      <c r="C52" s="20">
        <f t="shared" ref="C52" si="37">SUM(C53:C55)</f>
        <v>0</v>
      </c>
      <c r="D52" s="20">
        <f t="shared" ref="D52:G52" si="38">SUM(D53:D55)</f>
        <v>0</v>
      </c>
      <c r="E52" s="20">
        <f t="shared" si="38"/>
        <v>0</v>
      </c>
      <c r="F52" s="20">
        <f t="shared" si="38"/>
        <v>0</v>
      </c>
      <c r="G52" s="20">
        <f t="shared" si="38"/>
        <v>0</v>
      </c>
      <c r="H52" s="20">
        <f t="shared" si="26"/>
        <v>0</v>
      </c>
      <c r="I52" s="20">
        <f t="shared" ref="I52:K52" si="39">SUM(I53:I55)</f>
        <v>0</v>
      </c>
      <c r="J52" s="20">
        <f t="shared" si="39"/>
        <v>0</v>
      </c>
      <c r="K52" s="20">
        <f t="shared" si="39"/>
        <v>0</v>
      </c>
      <c r="L52" s="50"/>
    </row>
    <row r="53" spans="1:12">
      <c r="A53" s="21" t="s">
        <v>62</v>
      </c>
      <c r="B53" s="22" t="s">
        <v>26</v>
      </c>
      <c r="C53" s="20"/>
      <c r="D53" s="20"/>
      <c r="E53" s="20"/>
      <c r="F53" s="20">
        <f>D53+E53</f>
        <v>0</v>
      </c>
      <c r="G53" s="20"/>
      <c r="H53" s="20">
        <f t="shared" si="26"/>
        <v>0</v>
      </c>
      <c r="I53" s="20"/>
      <c r="J53" s="20"/>
      <c r="K53" s="20"/>
    </row>
    <row r="54" spans="1:12">
      <c r="A54" s="21" t="s">
        <v>63</v>
      </c>
      <c r="B54" s="22" t="s">
        <v>27</v>
      </c>
      <c r="C54" s="20"/>
      <c r="D54" s="20"/>
      <c r="E54" s="20"/>
      <c r="F54" s="20">
        <f>D54+E54</f>
        <v>0</v>
      </c>
      <c r="G54" s="20"/>
      <c r="H54" s="20">
        <f t="shared" si="26"/>
        <v>0</v>
      </c>
      <c r="I54" s="20"/>
      <c r="J54" s="20"/>
      <c r="K54" s="20"/>
    </row>
    <row r="55" spans="1:12">
      <c r="A55" s="21" t="s">
        <v>64</v>
      </c>
      <c r="B55" s="22" t="s">
        <v>28</v>
      </c>
      <c r="C55" s="20"/>
      <c r="D55" s="20"/>
      <c r="E55" s="20"/>
      <c r="F55" s="20">
        <f>D55+E55</f>
        <v>0</v>
      </c>
      <c r="G55" s="20"/>
      <c r="H55" s="37">
        <f t="shared" si="26"/>
        <v>0</v>
      </c>
      <c r="I55" s="20"/>
      <c r="J55" s="20"/>
      <c r="K55" s="20"/>
    </row>
    <row r="56" spans="1:12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</row>
    <row r="57" spans="1:12">
      <c r="A57" s="24"/>
      <c r="B57" s="28" t="s">
        <v>29</v>
      </c>
      <c r="C57" s="20">
        <f t="shared" ref="C57" si="40">SUM(C58:C59)</f>
        <v>3008276.04</v>
      </c>
      <c r="D57" s="20">
        <f t="shared" ref="D57:G57" si="41">SUM(D58:D59)</f>
        <v>3453404.52</v>
      </c>
      <c r="E57" s="20">
        <f t="shared" si="41"/>
        <v>0</v>
      </c>
      <c r="F57" s="20">
        <f t="shared" si="41"/>
        <v>3453404.52</v>
      </c>
      <c r="G57" s="20">
        <f t="shared" si="41"/>
        <v>3258656</v>
      </c>
      <c r="H57" s="20">
        <f t="shared" si="26"/>
        <v>194748.52000000002</v>
      </c>
      <c r="I57" s="20">
        <f t="shared" ref="I57:K57" si="42">SUM(I58:I59)</f>
        <v>3760850</v>
      </c>
      <c r="J57" s="20">
        <f t="shared" si="42"/>
        <v>3766025</v>
      </c>
      <c r="K57" s="20">
        <f t="shared" si="42"/>
        <v>5175</v>
      </c>
      <c r="L57" s="50"/>
    </row>
    <row r="58" spans="1:12">
      <c r="A58" s="21" t="s">
        <v>65</v>
      </c>
      <c r="B58" s="22" t="s">
        <v>30</v>
      </c>
      <c r="C58" s="20">
        <v>2987100.12</v>
      </c>
      <c r="D58" s="20">
        <v>3426802.32</v>
      </c>
      <c r="E58" s="20"/>
      <c r="F58" s="20">
        <f>D58+E58</f>
        <v>3426802.32</v>
      </c>
      <c r="G58" s="20">
        <v>3223787</v>
      </c>
      <c r="H58" s="20">
        <f t="shared" si="26"/>
        <v>203015.31999999983</v>
      </c>
      <c r="I58" s="20">
        <v>3736702</v>
      </c>
      <c r="J58" s="20">
        <v>3739300</v>
      </c>
      <c r="K58" s="20">
        <f t="shared" ref="K58:K59" si="43">J58-I58</f>
        <v>2598</v>
      </c>
    </row>
    <row r="59" spans="1:12">
      <c r="A59" s="21" t="s">
        <v>66</v>
      </c>
      <c r="B59" s="22" t="s">
        <v>31</v>
      </c>
      <c r="C59" s="20">
        <v>21175.919999999998</v>
      </c>
      <c r="D59" s="20">
        <v>26602.2</v>
      </c>
      <c r="E59" s="20"/>
      <c r="F59" s="20">
        <f>D59+E59</f>
        <v>26602.2</v>
      </c>
      <c r="G59" s="20">
        <v>34869</v>
      </c>
      <c r="H59" s="20">
        <f t="shared" si="26"/>
        <v>-8266.7999999999993</v>
      </c>
      <c r="I59" s="20">
        <v>24148</v>
      </c>
      <c r="J59" s="20">
        <v>26725</v>
      </c>
      <c r="K59" s="20">
        <f t="shared" si="43"/>
        <v>2577</v>
      </c>
    </row>
    <row r="60" spans="1:12">
      <c r="A60" s="21"/>
      <c r="B60" s="25" t="s">
        <v>34</v>
      </c>
      <c r="C60" s="23"/>
      <c r="D60" s="23"/>
      <c r="E60" s="33"/>
      <c r="F60" s="33"/>
      <c r="G60" s="33"/>
      <c r="H60" s="33"/>
      <c r="I60" s="33"/>
      <c r="J60" s="33"/>
      <c r="K60" s="33"/>
    </row>
    <row r="61" spans="1:12" ht="13.8">
      <c r="A61" s="32"/>
      <c r="B61" s="26" t="s">
        <v>32</v>
      </c>
      <c r="C61" s="27">
        <f t="shared" ref="C61" si="44">C57+C52+C48+C44+C38</f>
        <v>14618141.670000002</v>
      </c>
      <c r="D61" s="27">
        <f t="shared" ref="D61:G61" si="45">D57+D52+D48+D44+D38</f>
        <v>15295691.279999999</v>
      </c>
      <c r="E61" s="27">
        <f t="shared" si="45"/>
        <v>0</v>
      </c>
      <c r="F61" s="27">
        <f t="shared" si="45"/>
        <v>15295691.279999999</v>
      </c>
      <c r="G61" s="27">
        <f t="shared" si="45"/>
        <v>15149591</v>
      </c>
      <c r="H61" s="27">
        <f t="shared" ref="H61" si="46">F61-G61</f>
        <v>146100.27999999933</v>
      </c>
      <c r="I61" s="27">
        <f t="shared" ref="I61:K61" si="47">I57+I52+I48+I44+I38</f>
        <v>15931669</v>
      </c>
      <c r="J61" s="27">
        <f t="shared" si="47"/>
        <v>15531719</v>
      </c>
      <c r="K61" s="27">
        <f t="shared" si="47"/>
        <v>-399950</v>
      </c>
      <c r="L61" s="50"/>
    </row>
    <row r="62" spans="1:12">
      <c r="A62" s="21"/>
      <c r="B62" s="3" t="s">
        <v>34</v>
      </c>
      <c r="C62" s="23"/>
      <c r="D62" s="23"/>
      <c r="E62" s="23"/>
      <c r="F62" s="23"/>
      <c r="G62" s="23"/>
      <c r="H62" s="23"/>
      <c r="I62" s="23"/>
      <c r="J62" s="23"/>
      <c r="K62" s="23"/>
    </row>
    <row r="63" spans="1:12" ht="13.8">
      <c r="A63" s="32"/>
      <c r="B63" s="26" t="s">
        <v>33</v>
      </c>
      <c r="C63" s="27">
        <f t="shared" ref="C63" si="48">C31+C33-C61</f>
        <v>-13567261.870000001</v>
      </c>
      <c r="D63" s="27">
        <f t="shared" ref="D63:F63" si="49">D31+D33-D61</f>
        <v>-12953698.32</v>
      </c>
      <c r="E63" s="27">
        <f t="shared" si="49"/>
        <v>37736</v>
      </c>
      <c r="F63" s="27">
        <f t="shared" si="49"/>
        <v>-12915962.32</v>
      </c>
      <c r="G63" s="27">
        <f>G31+G33-G61</f>
        <v>-12610009</v>
      </c>
      <c r="H63" s="27">
        <f t="shared" ref="H63" si="50">H31-H61</f>
        <v>-305953.31999999937</v>
      </c>
      <c r="I63" s="27">
        <f t="shared" ref="I63:K63" si="51">I31+I33-I61</f>
        <v>-13406310</v>
      </c>
      <c r="J63" s="27">
        <f t="shared" si="51"/>
        <v>-13006360</v>
      </c>
      <c r="K63" s="27">
        <f t="shared" si="51"/>
        <v>399950</v>
      </c>
    </row>
    <row r="64" spans="1:12">
      <c r="A64" s="21"/>
      <c r="B64" s="25" t="s">
        <v>34</v>
      </c>
      <c r="C64" s="23"/>
      <c r="D64" s="23"/>
      <c r="E64" s="23"/>
      <c r="F64" s="23"/>
      <c r="G64" s="23"/>
      <c r="H64" s="23"/>
      <c r="I64" s="23"/>
      <c r="J64" s="23"/>
      <c r="K64" s="23"/>
    </row>
  </sheetData>
  <pageMargins left="0.25" right="0.25" top="0.75" bottom="0.75" header="0.3" footer="0.3"/>
  <pageSetup paperSize="9" scale="65" orientation="portrait" r:id="rId1"/>
  <headerFooter alignWithMargins="0">
    <oddHeader>&amp;R&amp;D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>
    <pageSetUpPr fitToPage="1"/>
  </sheetPr>
  <dimension ref="A1:L64"/>
  <sheetViews>
    <sheetView zoomScaleNormal="100"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C7" sqref="C7"/>
    </sheetView>
  </sheetViews>
  <sheetFormatPr defaultColWidth="9.109375" defaultRowHeight="13.2"/>
  <cols>
    <col min="1" max="1" width="6.33203125" style="4" customWidth="1"/>
    <col min="2" max="2" width="56.109375" style="4" bestFit="1" customWidth="1"/>
    <col min="3" max="3" width="16.6640625" style="36" customWidth="1"/>
    <col min="4" max="5" width="16.6640625" style="4" hidden="1" customWidth="1"/>
    <col min="6" max="6" width="16.6640625" style="4" customWidth="1"/>
    <col min="7" max="8" width="16.6640625" style="4" hidden="1" customWidth="1"/>
    <col min="9" max="11" width="16.6640625" style="4" customWidth="1"/>
    <col min="12" max="16384" width="9.109375" style="4"/>
  </cols>
  <sheetData>
    <row r="1" spans="1:1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</row>
    <row r="2" spans="1:11" ht="33" customHeight="1">
      <c r="A2" s="11"/>
      <c r="B2" s="12"/>
      <c r="C2" s="13" t="s">
        <v>69</v>
      </c>
      <c r="D2" s="13" t="s">
        <v>70</v>
      </c>
      <c r="E2" s="13" t="s">
        <v>67</v>
      </c>
      <c r="F2" s="13" t="s">
        <v>71</v>
      </c>
      <c r="G2" s="13" t="s">
        <v>72</v>
      </c>
      <c r="H2" s="13" t="s">
        <v>68</v>
      </c>
      <c r="I2" s="13" t="s">
        <v>83</v>
      </c>
      <c r="J2" s="13" t="s">
        <v>85</v>
      </c>
      <c r="K2" s="13" t="s">
        <v>84</v>
      </c>
    </row>
    <row r="3" spans="1:11">
      <c r="A3" s="11"/>
      <c r="B3" s="5"/>
      <c r="C3" s="13"/>
      <c r="D3" s="13"/>
      <c r="E3" s="13"/>
      <c r="F3" s="13"/>
      <c r="G3" s="13" t="s">
        <v>73</v>
      </c>
      <c r="H3" s="13"/>
      <c r="I3" s="13" t="s">
        <v>86</v>
      </c>
      <c r="J3" s="13" t="s">
        <v>87</v>
      </c>
      <c r="K3" s="13"/>
    </row>
    <row r="4" spans="1:11">
      <c r="A4" s="11"/>
      <c r="B4" s="5" t="s">
        <v>80</v>
      </c>
      <c r="C4" s="14"/>
      <c r="D4" s="14"/>
      <c r="E4" s="14"/>
      <c r="F4" s="14"/>
      <c r="G4" s="14"/>
      <c r="H4" s="14"/>
      <c r="I4" s="14"/>
      <c r="J4" s="14"/>
      <c r="K4" s="14"/>
    </row>
    <row r="5" spans="1:11">
      <c r="A5" s="11"/>
      <c r="B5" s="12" t="s">
        <v>34</v>
      </c>
      <c r="C5" s="35"/>
      <c r="D5" s="15"/>
      <c r="E5" s="16"/>
      <c r="F5" s="16"/>
      <c r="G5" s="16"/>
      <c r="H5" s="16"/>
      <c r="I5" s="16"/>
      <c r="J5" s="16"/>
      <c r="K5" s="16"/>
    </row>
    <row r="6" spans="1:11" ht="13.8">
      <c r="A6" s="31"/>
      <c r="B6" s="26" t="s">
        <v>0</v>
      </c>
      <c r="C6" s="29"/>
      <c r="D6" s="29"/>
      <c r="E6" s="29"/>
      <c r="F6" s="29"/>
      <c r="G6" s="29"/>
      <c r="H6" s="29"/>
      <c r="I6" s="29"/>
      <c r="J6" s="29"/>
      <c r="K6" s="29"/>
    </row>
    <row r="7" spans="1:11">
      <c r="A7" s="17"/>
      <c r="B7" s="18" t="s">
        <v>34</v>
      </c>
      <c r="C7" s="7"/>
      <c r="D7" s="7"/>
      <c r="E7" s="1"/>
      <c r="F7" s="1"/>
      <c r="G7" s="1"/>
      <c r="H7" s="1"/>
      <c r="I7" s="1"/>
      <c r="J7" s="1"/>
      <c r="K7" s="1"/>
    </row>
    <row r="8" spans="1:11">
      <c r="A8" s="19"/>
      <c r="B8" s="2" t="s">
        <v>35</v>
      </c>
      <c r="C8" s="20">
        <f t="shared" ref="C8" si="0">SUM(C9:C12)</f>
        <v>47516.479999999996</v>
      </c>
      <c r="D8" s="20">
        <f t="shared" ref="D8:G8" si="1">SUM(D9:D12)</f>
        <v>91576.799999999988</v>
      </c>
      <c r="E8" s="20">
        <f t="shared" si="1"/>
        <v>0</v>
      </c>
      <c r="F8" s="20">
        <f t="shared" si="1"/>
        <v>91576.799999999988</v>
      </c>
      <c r="G8" s="20">
        <f t="shared" si="1"/>
        <v>108256</v>
      </c>
      <c r="H8" s="20">
        <f>F8-G8</f>
        <v>-16679.200000000012</v>
      </c>
      <c r="I8" s="20">
        <f t="shared" ref="I8:K8" si="2">SUM(I9:I12)</f>
        <v>92951</v>
      </c>
      <c r="J8" s="20">
        <f t="shared" si="2"/>
        <v>92951</v>
      </c>
      <c r="K8" s="20">
        <f t="shared" si="2"/>
        <v>0</v>
      </c>
    </row>
    <row r="9" spans="1:11">
      <c r="A9" s="21" t="s">
        <v>39</v>
      </c>
      <c r="B9" s="22" t="s">
        <v>1</v>
      </c>
      <c r="C9" s="20">
        <v>12588.21</v>
      </c>
      <c r="D9" s="20">
        <v>8949.84</v>
      </c>
      <c r="E9" s="20"/>
      <c r="F9" s="20">
        <f>D9+E9</f>
        <v>8949.84</v>
      </c>
      <c r="G9" s="20">
        <v>12700</v>
      </c>
      <c r="H9" s="20">
        <f t="shared" ref="H9:H29" si="3">F9-G9</f>
        <v>-3750.16</v>
      </c>
      <c r="I9" s="20">
        <v>12820</v>
      </c>
      <c r="J9" s="20">
        <v>12820</v>
      </c>
      <c r="K9" s="20">
        <f>J9-I9</f>
        <v>0</v>
      </c>
    </row>
    <row r="10" spans="1:11">
      <c r="A10" s="21" t="s">
        <v>40</v>
      </c>
      <c r="B10" s="22" t="s">
        <v>41</v>
      </c>
      <c r="C10" s="20"/>
      <c r="D10" s="20">
        <v>0</v>
      </c>
      <c r="E10" s="20"/>
      <c r="F10" s="20">
        <f>D10+E10</f>
        <v>0</v>
      </c>
      <c r="G10" s="20"/>
      <c r="H10" s="20">
        <f t="shared" si="3"/>
        <v>0</v>
      </c>
      <c r="I10" s="20"/>
      <c r="J10" s="20"/>
      <c r="K10" s="20">
        <f t="shared" ref="K10:K12" si="4">J10-I10</f>
        <v>0</v>
      </c>
    </row>
    <row r="11" spans="1:11">
      <c r="A11" s="21" t="s">
        <v>42</v>
      </c>
      <c r="B11" s="22" t="s">
        <v>2</v>
      </c>
      <c r="C11" s="20">
        <v>34138.269999999997</v>
      </c>
      <c r="D11" s="20">
        <v>82426.92</v>
      </c>
      <c r="E11" s="20"/>
      <c r="F11" s="20">
        <f>D11+E11</f>
        <v>82426.92</v>
      </c>
      <c r="G11" s="20">
        <v>93556</v>
      </c>
      <c r="H11" s="20">
        <f t="shared" si="3"/>
        <v>-11129.080000000002</v>
      </c>
      <c r="I11" s="20">
        <v>77131</v>
      </c>
      <c r="J11" s="20">
        <v>77131</v>
      </c>
      <c r="K11" s="20">
        <f t="shared" si="4"/>
        <v>0</v>
      </c>
    </row>
    <row r="12" spans="1:11">
      <c r="A12" s="21" t="s">
        <v>43</v>
      </c>
      <c r="B12" s="22" t="s">
        <v>3</v>
      </c>
      <c r="C12" s="20">
        <v>790</v>
      </c>
      <c r="D12" s="20">
        <v>200.04</v>
      </c>
      <c r="E12" s="20"/>
      <c r="F12" s="20">
        <f>D12+E12</f>
        <v>200.04</v>
      </c>
      <c r="G12" s="20">
        <v>2000</v>
      </c>
      <c r="H12" s="37">
        <f t="shared" si="3"/>
        <v>-1799.96</v>
      </c>
      <c r="I12" s="20">
        <v>3000</v>
      </c>
      <c r="J12" s="20">
        <v>3000</v>
      </c>
      <c r="K12" s="20">
        <f t="shared" si="4"/>
        <v>0</v>
      </c>
    </row>
    <row r="13" spans="1:11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>
      <c r="A14" s="24"/>
      <c r="B14" s="2" t="s">
        <v>4</v>
      </c>
      <c r="C14" s="20">
        <f t="shared" ref="C14" si="5">SUM(C15:C20)</f>
        <v>107699.53</v>
      </c>
      <c r="D14" s="20">
        <f t="shared" ref="D14:G14" si="6">SUM(D15:D20)</f>
        <v>121600.08</v>
      </c>
      <c r="E14" s="20">
        <f t="shared" si="6"/>
        <v>0</v>
      </c>
      <c r="F14" s="20">
        <f t="shared" si="6"/>
        <v>121600.08</v>
      </c>
      <c r="G14" s="20">
        <f t="shared" si="6"/>
        <v>112000</v>
      </c>
      <c r="H14" s="20">
        <f t="shared" si="3"/>
        <v>9600.0800000000017</v>
      </c>
      <c r="I14" s="20">
        <f t="shared" ref="I14:K14" si="7">SUM(I15:I20)</f>
        <v>110900</v>
      </c>
      <c r="J14" s="20">
        <f t="shared" si="7"/>
        <v>110900</v>
      </c>
      <c r="K14" s="20">
        <f t="shared" si="7"/>
        <v>0</v>
      </c>
    </row>
    <row r="15" spans="1:11">
      <c r="A15" s="21" t="s">
        <v>44</v>
      </c>
      <c r="B15" s="22" t="s">
        <v>5</v>
      </c>
      <c r="C15" s="20"/>
      <c r="D15" s="20"/>
      <c r="E15" s="20"/>
      <c r="F15" s="20">
        <f t="shared" ref="F15:F20" si="8">D15+E15</f>
        <v>0</v>
      </c>
      <c r="G15" s="20"/>
      <c r="H15" s="20">
        <f t="shared" si="3"/>
        <v>0</v>
      </c>
      <c r="I15" s="20"/>
      <c r="J15" s="20"/>
      <c r="K15" s="20">
        <f>J15-I15</f>
        <v>0</v>
      </c>
    </row>
    <row r="16" spans="1:11">
      <c r="A16" s="21" t="s">
        <v>45</v>
      </c>
      <c r="B16" s="22" t="s">
        <v>6</v>
      </c>
      <c r="C16" s="20"/>
      <c r="D16" s="20"/>
      <c r="E16" s="20"/>
      <c r="F16" s="20">
        <f t="shared" si="8"/>
        <v>0</v>
      </c>
      <c r="G16" s="20"/>
      <c r="H16" s="20">
        <f t="shared" si="3"/>
        <v>0</v>
      </c>
      <c r="I16" s="20"/>
      <c r="J16" s="20"/>
      <c r="K16" s="20">
        <f>J16-I16</f>
        <v>0</v>
      </c>
    </row>
    <row r="17" spans="1:11">
      <c r="A17" s="21" t="s">
        <v>46</v>
      </c>
      <c r="B17" s="22" t="s">
        <v>7</v>
      </c>
      <c r="C17" s="20"/>
      <c r="D17" s="20"/>
      <c r="E17" s="20"/>
      <c r="F17" s="20">
        <f t="shared" si="8"/>
        <v>0</v>
      </c>
      <c r="G17" s="20"/>
      <c r="H17" s="20">
        <f t="shared" si="3"/>
        <v>0</v>
      </c>
      <c r="I17" s="20"/>
      <c r="J17" s="20"/>
      <c r="K17" s="20">
        <f t="shared" ref="K17:K20" si="9">J17-I17</f>
        <v>0</v>
      </c>
    </row>
    <row r="18" spans="1:11">
      <c r="A18" s="21" t="s">
        <v>47</v>
      </c>
      <c r="B18" s="22" t="s">
        <v>8</v>
      </c>
      <c r="C18" s="20">
        <v>107699.53</v>
      </c>
      <c r="D18" s="20">
        <v>121600.08</v>
      </c>
      <c r="E18" s="20"/>
      <c r="F18" s="20">
        <f t="shared" si="8"/>
        <v>121600.08</v>
      </c>
      <c r="G18" s="20">
        <v>112000</v>
      </c>
      <c r="H18" s="20">
        <f t="shared" si="3"/>
        <v>9600.0800000000017</v>
      </c>
      <c r="I18" s="20">
        <v>110900</v>
      </c>
      <c r="J18" s="20">
        <v>110900</v>
      </c>
      <c r="K18" s="20">
        <f t="shared" si="9"/>
        <v>0</v>
      </c>
    </row>
    <row r="19" spans="1:11">
      <c r="A19" s="21" t="s">
        <v>48</v>
      </c>
      <c r="B19" s="22" t="s">
        <v>9</v>
      </c>
      <c r="C19" s="20"/>
      <c r="D19" s="20"/>
      <c r="E19" s="20"/>
      <c r="F19" s="20">
        <f t="shared" si="8"/>
        <v>0</v>
      </c>
      <c r="G19" s="20"/>
      <c r="H19" s="20">
        <f t="shared" si="3"/>
        <v>0</v>
      </c>
      <c r="I19" s="20"/>
      <c r="J19" s="20"/>
      <c r="K19" s="20">
        <f t="shared" si="9"/>
        <v>0</v>
      </c>
    </row>
    <row r="20" spans="1:11">
      <c r="A20" s="21" t="s">
        <v>49</v>
      </c>
      <c r="B20" s="22" t="s">
        <v>10</v>
      </c>
      <c r="C20" s="20"/>
      <c r="D20" s="20"/>
      <c r="E20" s="20"/>
      <c r="F20" s="20">
        <f t="shared" si="8"/>
        <v>0</v>
      </c>
      <c r="G20" s="20"/>
      <c r="H20" s="37">
        <f t="shared" si="3"/>
        <v>0</v>
      </c>
      <c r="I20" s="20"/>
      <c r="J20" s="20"/>
      <c r="K20" s="20">
        <f t="shared" si="9"/>
        <v>0</v>
      </c>
    </row>
    <row r="21" spans="1:11">
      <c r="A21" s="21"/>
      <c r="B21" s="22"/>
      <c r="C21" s="23"/>
      <c r="D21" s="23"/>
      <c r="E21" s="23"/>
      <c r="F21" s="23"/>
      <c r="G21" s="23"/>
      <c r="H21" s="23"/>
      <c r="I21" s="23"/>
      <c r="J21" s="23"/>
      <c r="K21" s="23"/>
    </row>
    <row r="22" spans="1:11">
      <c r="A22" s="24"/>
      <c r="B22" s="2" t="s">
        <v>11</v>
      </c>
      <c r="C22" s="20">
        <f t="shared" ref="C22" si="10">SUM(C23)</f>
        <v>335794.38</v>
      </c>
      <c r="D22" s="20">
        <f t="shared" ref="D22:G22" si="11">SUM(D23)</f>
        <v>275000.03999999998</v>
      </c>
      <c r="E22" s="20">
        <f t="shared" si="11"/>
        <v>0</v>
      </c>
      <c r="F22" s="20">
        <f t="shared" si="11"/>
        <v>275000.03999999998</v>
      </c>
      <c r="G22" s="20">
        <f t="shared" si="11"/>
        <v>360100</v>
      </c>
      <c r="H22" s="20">
        <f t="shared" si="3"/>
        <v>-85099.960000000021</v>
      </c>
      <c r="I22" s="20">
        <f t="shared" ref="I22:K22" si="12">SUM(I23)</f>
        <v>282000</v>
      </c>
      <c r="J22" s="20">
        <f t="shared" si="12"/>
        <v>282000</v>
      </c>
      <c r="K22" s="20">
        <f t="shared" si="12"/>
        <v>0</v>
      </c>
    </row>
    <row r="23" spans="1:11">
      <c r="A23" s="21" t="s">
        <v>50</v>
      </c>
      <c r="B23" s="22" t="s">
        <v>11</v>
      </c>
      <c r="C23" s="20">
        <v>335794.38</v>
      </c>
      <c r="D23" s="20">
        <v>275000.03999999998</v>
      </c>
      <c r="E23" s="20"/>
      <c r="F23" s="20">
        <f>D23+E23</f>
        <v>275000.03999999998</v>
      </c>
      <c r="G23" s="20">
        <v>360100</v>
      </c>
      <c r="H23" s="37">
        <f t="shared" si="3"/>
        <v>-85099.960000000021</v>
      </c>
      <c r="I23" s="20">
        <v>282000</v>
      </c>
      <c r="J23" s="20">
        <v>282000</v>
      </c>
      <c r="K23" s="20">
        <f>J23-I23</f>
        <v>0</v>
      </c>
    </row>
    <row r="24" spans="1:11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</row>
    <row r="25" spans="1:11">
      <c r="A25" s="24"/>
      <c r="B25" s="2" t="s">
        <v>12</v>
      </c>
      <c r="C25" s="20">
        <f t="shared" ref="C25" si="13">SUM(C26)</f>
        <v>7274.11</v>
      </c>
      <c r="D25" s="20">
        <f t="shared" ref="D25:G25" si="14">SUM(D26)</f>
        <v>10500</v>
      </c>
      <c r="E25" s="20">
        <f t="shared" si="14"/>
        <v>0</v>
      </c>
      <c r="F25" s="20">
        <f t="shared" si="14"/>
        <v>10500</v>
      </c>
      <c r="G25" s="20">
        <f t="shared" si="14"/>
        <v>5000</v>
      </c>
      <c r="H25" s="20">
        <f t="shared" si="3"/>
        <v>5500</v>
      </c>
      <c r="I25" s="20">
        <f t="shared" ref="I25:K25" si="15">SUM(I26)</f>
        <v>7300</v>
      </c>
      <c r="J25" s="20">
        <f t="shared" si="15"/>
        <v>7300</v>
      </c>
      <c r="K25" s="20">
        <f t="shared" si="15"/>
        <v>0</v>
      </c>
    </row>
    <row r="26" spans="1:11">
      <c r="A26" s="21" t="s">
        <v>51</v>
      </c>
      <c r="B26" s="22" t="s">
        <v>12</v>
      </c>
      <c r="C26" s="20">
        <v>7274.11</v>
      </c>
      <c r="D26" s="20">
        <v>10500</v>
      </c>
      <c r="E26" s="20"/>
      <c r="F26" s="20">
        <f>D26+E26</f>
        <v>10500</v>
      </c>
      <c r="G26" s="20">
        <v>5000</v>
      </c>
      <c r="H26" s="37">
        <f t="shared" si="3"/>
        <v>5500</v>
      </c>
      <c r="I26" s="20">
        <v>7300</v>
      </c>
      <c r="J26" s="20">
        <v>7300</v>
      </c>
      <c r="K26" s="20">
        <f>J26-I26</f>
        <v>0</v>
      </c>
    </row>
    <row r="27" spans="1:11">
      <c r="A27" s="21"/>
      <c r="B27" s="22"/>
      <c r="C27" s="23"/>
      <c r="D27" s="23"/>
      <c r="E27" s="23"/>
      <c r="F27" s="23"/>
      <c r="G27" s="23"/>
      <c r="H27" s="23"/>
      <c r="I27" s="23"/>
      <c r="J27" s="23"/>
      <c r="K27" s="23"/>
    </row>
    <row r="28" spans="1:11">
      <c r="A28" s="24"/>
      <c r="B28" s="2" t="s">
        <v>13</v>
      </c>
      <c r="C28" s="20">
        <f t="shared" ref="C28" si="16">SUM(C29)</f>
        <v>8067.56</v>
      </c>
      <c r="D28" s="20">
        <f t="shared" ref="D28:G28" si="17">SUM(D29)</f>
        <v>999.96</v>
      </c>
      <c r="E28" s="20">
        <f t="shared" si="17"/>
        <v>0</v>
      </c>
      <c r="F28" s="20">
        <f t="shared" si="17"/>
        <v>999.96</v>
      </c>
      <c r="G28" s="20">
        <f t="shared" si="17"/>
        <v>4000</v>
      </c>
      <c r="H28" s="20">
        <f t="shared" si="3"/>
        <v>-3000.04</v>
      </c>
      <c r="I28" s="20">
        <f t="shared" ref="I28:K28" si="18">SUM(I29)</f>
        <v>1000</v>
      </c>
      <c r="J28" s="20">
        <f t="shared" si="18"/>
        <v>1000</v>
      </c>
      <c r="K28" s="20">
        <f t="shared" si="18"/>
        <v>0</v>
      </c>
    </row>
    <row r="29" spans="1:11">
      <c r="A29" s="21" t="s">
        <v>52</v>
      </c>
      <c r="B29" s="22" t="s">
        <v>13</v>
      </c>
      <c r="C29" s="20">
        <v>8067.56</v>
      </c>
      <c r="D29" s="20">
        <v>999.96</v>
      </c>
      <c r="E29" s="20"/>
      <c r="F29" s="20">
        <f>D29+E29</f>
        <v>999.96</v>
      </c>
      <c r="G29" s="20">
        <v>4000</v>
      </c>
      <c r="H29" s="20">
        <f t="shared" si="3"/>
        <v>-3000.04</v>
      </c>
      <c r="I29" s="20">
        <v>1000</v>
      </c>
      <c r="J29" s="20">
        <v>1000</v>
      </c>
      <c r="K29" s="20">
        <f>J29-I29</f>
        <v>0</v>
      </c>
    </row>
    <row r="30" spans="1:11">
      <c r="A30" s="21"/>
      <c r="B30" s="25" t="s">
        <v>34</v>
      </c>
      <c r="C30" s="23"/>
      <c r="D30" s="23"/>
      <c r="E30" s="33"/>
      <c r="F30" s="33"/>
      <c r="G30" s="33"/>
      <c r="H30" s="33"/>
      <c r="I30" s="33"/>
      <c r="J30" s="33"/>
      <c r="K30" s="33"/>
    </row>
    <row r="31" spans="1:11" ht="13.8">
      <c r="A31" s="32"/>
      <c r="B31" s="26" t="s">
        <v>14</v>
      </c>
      <c r="C31" s="27">
        <f t="shared" ref="C31" si="19">C28+C25+C22+C14+C8</f>
        <v>506352.05999999994</v>
      </c>
      <c r="D31" s="27">
        <f t="shared" ref="D31:G31" si="20">D28+D25+D22+D14+D8</f>
        <v>499676.88</v>
      </c>
      <c r="E31" s="27">
        <f t="shared" si="20"/>
        <v>0</v>
      </c>
      <c r="F31" s="27">
        <f t="shared" si="20"/>
        <v>499676.88</v>
      </c>
      <c r="G31" s="27">
        <f t="shared" si="20"/>
        <v>589356</v>
      </c>
      <c r="H31" s="27">
        <f t="shared" ref="H31" si="21">F31-G31</f>
        <v>-89679.12</v>
      </c>
      <c r="I31" s="27">
        <f t="shared" ref="I31:K31" si="22">I28+I25+I22+I14+I8</f>
        <v>494151</v>
      </c>
      <c r="J31" s="27">
        <f t="shared" si="22"/>
        <v>494151</v>
      </c>
      <c r="K31" s="27">
        <f t="shared" si="22"/>
        <v>0</v>
      </c>
    </row>
    <row r="32" spans="1:11">
      <c r="A32" s="21"/>
      <c r="B32" s="25" t="s">
        <v>34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1:12">
      <c r="A33" s="24"/>
      <c r="B33" s="2" t="s">
        <v>15</v>
      </c>
      <c r="C33" s="20">
        <f t="shared" ref="C33" si="23">SUM(C34)</f>
        <v>0</v>
      </c>
      <c r="D33" s="20">
        <f t="shared" ref="D33:G33" si="24">SUM(D34)</f>
        <v>0</v>
      </c>
      <c r="E33" s="20">
        <f t="shared" si="24"/>
        <v>0</v>
      </c>
      <c r="F33" s="20">
        <f t="shared" si="24"/>
        <v>0</v>
      </c>
      <c r="G33" s="20">
        <f t="shared" si="24"/>
        <v>0</v>
      </c>
      <c r="H33" s="20">
        <f>IF(G33=0,0,G33-F33)</f>
        <v>0</v>
      </c>
      <c r="I33" s="20">
        <f t="shared" ref="I33:K33" si="25">SUM(I34)</f>
        <v>0</v>
      </c>
      <c r="J33" s="20">
        <f t="shared" si="25"/>
        <v>0</v>
      </c>
      <c r="K33" s="20">
        <f t="shared" si="25"/>
        <v>0</v>
      </c>
    </row>
    <row r="34" spans="1:12">
      <c r="A34" s="21" t="s">
        <v>53</v>
      </c>
      <c r="B34" s="22" t="s">
        <v>15</v>
      </c>
      <c r="C34" s="20"/>
      <c r="D34" s="20">
        <v>0</v>
      </c>
      <c r="E34" s="20"/>
      <c r="F34" s="20">
        <f>D34+E34</f>
        <v>0</v>
      </c>
      <c r="G34" s="20"/>
      <c r="H34" s="20" t="str">
        <f>IF(G34="","",G34-F34)</f>
        <v/>
      </c>
      <c r="I34" s="20"/>
      <c r="J34" s="20"/>
      <c r="K34" s="20"/>
    </row>
    <row r="35" spans="1:12">
      <c r="A35" s="21"/>
      <c r="B35" s="25" t="s">
        <v>34</v>
      </c>
      <c r="C35" s="23"/>
      <c r="D35" s="23"/>
      <c r="E35" s="33"/>
      <c r="F35" s="33"/>
      <c r="G35" s="33"/>
      <c r="H35" s="33"/>
      <c r="I35" s="33"/>
      <c r="J35" s="33"/>
      <c r="K35" s="33"/>
    </row>
    <row r="36" spans="1:12" ht="13.8">
      <c r="A36" s="32"/>
      <c r="B36" s="26" t="s">
        <v>16</v>
      </c>
      <c r="C36" s="27"/>
      <c r="D36" s="27"/>
      <c r="E36" s="27"/>
      <c r="F36" s="27"/>
      <c r="G36" s="27"/>
      <c r="H36" s="27"/>
      <c r="I36" s="27"/>
      <c r="J36" s="27"/>
      <c r="K36" s="27"/>
    </row>
    <row r="37" spans="1:12" ht="13.8">
      <c r="A37" s="21"/>
      <c r="B37" s="6"/>
      <c r="C37" s="30"/>
      <c r="D37" s="30"/>
      <c r="E37" s="30"/>
      <c r="F37" s="30"/>
      <c r="G37" s="30"/>
      <c r="H37" s="30"/>
      <c r="I37" s="30"/>
      <c r="J37" s="30"/>
      <c r="K37" s="30"/>
    </row>
    <row r="38" spans="1:12">
      <c r="A38" s="24"/>
      <c r="B38" s="28" t="s">
        <v>36</v>
      </c>
      <c r="C38" s="20">
        <f>SUM(C39:C42)</f>
        <v>15036395.569999998</v>
      </c>
      <c r="D38" s="20">
        <f>SUM(D39:D42)</f>
        <v>15036686.999999998</v>
      </c>
      <c r="E38" s="20">
        <f>SUM(E39:E42)</f>
        <v>0</v>
      </c>
      <c r="F38" s="20">
        <f>SUM(F39:F42)</f>
        <v>15036686.999999998</v>
      </c>
      <c r="G38" s="20">
        <f>SUM(G39:G42)</f>
        <v>15036688</v>
      </c>
      <c r="H38" s="20">
        <f t="shared" ref="H38:H59" si="26">F38-G38</f>
        <v>-1.0000000018626451</v>
      </c>
      <c r="I38" s="20">
        <f>SUM(I39:I42)</f>
        <v>15088502</v>
      </c>
      <c r="J38" s="20">
        <f t="shared" ref="J38:K38" si="27">SUM(J39:J42)</f>
        <v>14654062</v>
      </c>
      <c r="K38" s="20">
        <f t="shared" si="27"/>
        <v>-434440</v>
      </c>
      <c r="L38" s="50"/>
    </row>
    <row r="39" spans="1:12">
      <c r="A39" s="21" t="s">
        <v>54</v>
      </c>
      <c r="B39" s="22" t="s">
        <v>17</v>
      </c>
      <c r="C39" s="20">
        <v>12056829.68</v>
      </c>
      <c r="D39" s="20">
        <v>12249930.119999999</v>
      </c>
      <c r="E39" s="20"/>
      <c r="F39" s="20">
        <f>D39+E39</f>
        <v>12249930.119999999</v>
      </c>
      <c r="G39" s="20">
        <v>12248658</v>
      </c>
      <c r="H39" s="20">
        <f t="shared" si="26"/>
        <v>1272.1199999991804</v>
      </c>
      <c r="I39" s="20">
        <v>12250812</v>
      </c>
      <c r="J39" s="20">
        <v>12036024</v>
      </c>
      <c r="K39" s="20">
        <f t="shared" ref="K39:K42" si="28">J39-I39</f>
        <v>-214788</v>
      </c>
    </row>
    <row r="40" spans="1:12">
      <c r="A40" s="21" t="s">
        <v>55</v>
      </c>
      <c r="B40" s="22" t="s">
        <v>18</v>
      </c>
      <c r="C40" s="20">
        <v>2344603.42</v>
      </c>
      <c r="D40" s="20">
        <v>2163675.96</v>
      </c>
      <c r="E40" s="20"/>
      <c r="F40" s="20">
        <f>D40+E40</f>
        <v>2163675.96</v>
      </c>
      <c r="G40" s="20">
        <v>2151017</v>
      </c>
      <c r="H40" s="20">
        <f t="shared" si="26"/>
        <v>12658.959999999963</v>
      </c>
      <c r="I40" s="20">
        <v>2130634</v>
      </c>
      <c r="J40" s="20">
        <v>2080552</v>
      </c>
      <c r="K40" s="20">
        <f t="shared" si="28"/>
        <v>-50082</v>
      </c>
    </row>
    <row r="41" spans="1:12">
      <c r="A41" s="21" t="s">
        <v>56</v>
      </c>
      <c r="B41" s="22" t="s">
        <v>19</v>
      </c>
      <c r="C41" s="20">
        <v>734292.94</v>
      </c>
      <c r="D41" s="20">
        <v>727720.92</v>
      </c>
      <c r="E41" s="20"/>
      <c r="F41" s="20">
        <f>D41+E41</f>
        <v>727720.92</v>
      </c>
      <c r="G41" s="20">
        <v>829013</v>
      </c>
      <c r="H41" s="20">
        <f t="shared" si="26"/>
        <v>-101292.07999999996</v>
      </c>
      <c r="I41" s="20">
        <v>816906</v>
      </c>
      <c r="J41" s="20">
        <v>647336</v>
      </c>
      <c r="K41" s="20">
        <f t="shared" si="28"/>
        <v>-169570</v>
      </c>
    </row>
    <row r="42" spans="1:12">
      <c r="A42" s="21" t="s">
        <v>57</v>
      </c>
      <c r="B42" s="22" t="s">
        <v>20</v>
      </c>
      <c r="C42" s="20">
        <v>-99330.47</v>
      </c>
      <c r="D42" s="20">
        <v>-104640</v>
      </c>
      <c r="E42" s="20"/>
      <c r="F42" s="20">
        <f>D42+E42</f>
        <v>-104640</v>
      </c>
      <c r="G42" s="20">
        <v>-192000</v>
      </c>
      <c r="H42" s="37">
        <f t="shared" si="26"/>
        <v>87360</v>
      </c>
      <c r="I42" s="20">
        <v>-109850</v>
      </c>
      <c r="J42" s="20">
        <v>-109850</v>
      </c>
      <c r="K42" s="20">
        <f t="shared" si="28"/>
        <v>0</v>
      </c>
    </row>
    <row r="43" spans="1:12">
      <c r="A43" s="21"/>
      <c r="B43" s="22"/>
      <c r="C43" s="23"/>
      <c r="D43" s="23"/>
      <c r="E43" s="23"/>
      <c r="F43" s="23"/>
      <c r="G43" s="23"/>
      <c r="H43" s="23"/>
      <c r="I43" s="23"/>
      <c r="J43" s="23"/>
      <c r="K43" s="23"/>
    </row>
    <row r="44" spans="1:12">
      <c r="A44" s="24"/>
      <c r="B44" s="28" t="s">
        <v>37</v>
      </c>
      <c r="C44" s="20">
        <f t="shared" ref="C44" si="29">SUM(C45:C46)</f>
        <v>3173514.45</v>
      </c>
      <c r="D44" s="20">
        <f t="shared" ref="D44:G44" si="30">SUM(D45:D46)</f>
        <v>3181503.72</v>
      </c>
      <c r="E44" s="20">
        <f t="shared" si="30"/>
        <v>0</v>
      </c>
      <c r="F44" s="20">
        <f t="shared" si="30"/>
        <v>3181503.72</v>
      </c>
      <c r="G44" s="20">
        <f t="shared" si="30"/>
        <v>3200400</v>
      </c>
      <c r="H44" s="20">
        <f t="shared" si="26"/>
        <v>-18896.279999999795</v>
      </c>
      <c r="I44" s="20">
        <f t="shared" ref="I44:K44" si="31">SUM(I45:I46)</f>
        <v>3242234</v>
      </c>
      <c r="J44" s="20">
        <f t="shared" si="31"/>
        <v>3251259</v>
      </c>
      <c r="K44" s="20">
        <f t="shared" si="31"/>
        <v>9025</v>
      </c>
      <c r="L44" s="50"/>
    </row>
    <row r="45" spans="1:12">
      <c r="A45" s="21" t="s">
        <v>58</v>
      </c>
      <c r="B45" s="22" t="s">
        <v>21</v>
      </c>
      <c r="C45" s="20"/>
      <c r="D45" s="20"/>
      <c r="E45" s="20"/>
      <c r="F45" s="20">
        <f>D45+E45</f>
        <v>0</v>
      </c>
      <c r="G45" s="20"/>
      <c r="H45" s="20">
        <f t="shared" si="26"/>
        <v>0</v>
      </c>
      <c r="I45" s="20"/>
      <c r="J45" s="20"/>
      <c r="K45" s="20">
        <f t="shared" ref="K45:K46" si="32">J45-I45</f>
        <v>0</v>
      </c>
    </row>
    <row r="46" spans="1:12">
      <c r="A46" s="21" t="s">
        <v>59</v>
      </c>
      <c r="B46" s="22" t="s">
        <v>22</v>
      </c>
      <c r="C46" s="20">
        <v>3173514.45</v>
      </c>
      <c r="D46" s="20">
        <v>3181503.72</v>
      </c>
      <c r="E46" s="20"/>
      <c r="F46" s="20">
        <f>D46+E46</f>
        <v>3181503.72</v>
      </c>
      <c r="G46" s="20">
        <v>3200400</v>
      </c>
      <c r="H46" s="37">
        <f t="shared" si="26"/>
        <v>-18896.279999999795</v>
      </c>
      <c r="I46" s="20">
        <v>3242234</v>
      </c>
      <c r="J46" s="20">
        <v>3251259</v>
      </c>
      <c r="K46" s="20">
        <f t="shared" si="32"/>
        <v>9025</v>
      </c>
    </row>
    <row r="47" spans="1:12">
      <c r="A47" s="21"/>
      <c r="B47" s="22"/>
      <c r="C47" s="23"/>
      <c r="D47" s="23"/>
      <c r="E47" s="23"/>
      <c r="F47" s="23"/>
      <c r="G47" s="23"/>
      <c r="H47" s="23"/>
      <c r="I47" s="23"/>
      <c r="J47" s="23"/>
      <c r="K47" s="23"/>
    </row>
    <row r="48" spans="1:12">
      <c r="A48" s="24"/>
      <c r="B48" s="28" t="s">
        <v>38</v>
      </c>
      <c r="C48" s="20">
        <f t="shared" ref="C48" si="33">SUM(C49:C50)</f>
        <v>248466.9</v>
      </c>
      <c r="D48" s="20">
        <f t="shared" ref="D48:G48" si="34">SUM(D49:D50)</f>
        <v>275203.20000000001</v>
      </c>
      <c r="E48" s="20">
        <f t="shared" si="34"/>
        <v>0</v>
      </c>
      <c r="F48" s="20">
        <f t="shared" si="34"/>
        <v>275203.20000000001</v>
      </c>
      <c r="G48" s="20">
        <f t="shared" si="34"/>
        <v>266600</v>
      </c>
      <c r="H48" s="20">
        <f t="shared" si="26"/>
        <v>8603.2000000000116</v>
      </c>
      <c r="I48" s="20">
        <f t="shared" ref="I48:K48" si="35">SUM(I49:I50)</f>
        <v>308382</v>
      </c>
      <c r="J48" s="20">
        <f t="shared" si="35"/>
        <v>268902</v>
      </c>
      <c r="K48" s="20">
        <f t="shared" si="35"/>
        <v>-39480</v>
      </c>
      <c r="L48" s="50"/>
    </row>
    <row r="49" spans="1:12">
      <c r="A49" s="21" t="s">
        <v>60</v>
      </c>
      <c r="B49" s="22" t="s">
        <v>23</v>
      </c>
      <c r="C49" s="20">
        <v>248477.53</v>
      </c>
      <c r="D49" s="20">
        <v>275203.20000000001</v>
      </c>
      <c r="E49" s="20"/>
      <c r="F49" s="20">
        <f>D49+E49</f>
        <v>275203.20000000001</v>
      </c>
      <c r="G49" s="20">
        <v>266600</v>
      </c>
      <c r="H49" s="20">
        <f t="shared" si="26"/>
        <v>8603.2000000000116</v>
      </c>
      <c r="I49" s="20">
        <v>308382</v>
      </c>
      <c r="J49" s="20">
        <v>268902</v>
      </c>
      <c r="K49" s="20">
        <f t="shared" ref="K49:K50" si="36">J49-I49</f>
        <v>-39480</v>
      </c>
    </row>
    <row r="50" spans="1:12">
      <c r="A50" s="21" t="s">
        <v>61</v>
      </c>
      <c r="B50" s="22" t="s">
        <v>24</v>
      </c>
      <c r="C50" s="20">
        <v>-10.63</v>
      </c>
      <c r="D50" s="20">
        <v>0</v>
      </c>
      <c r="E50" s="20"/>
      <c r="F50" s="20">
        <f>D50+E50</f>
        <v>0</v>
      </c>
      <c r="G50" s="20"/>
      <c r="H50" s="37">
        <f t="shared" si="26"/>
        <v>0</v>
      </c>
      <c r="I50" s="20"/>
      <c r="J50" s="20"/>
      <c r="K50" s="20">
        <f t="shared" si="36"/>
        <v>0</v>
      </c>
    </row>
    <row r="51" spans="1:12">
      <c r="A51" s="21"/>
      <c r="B51" s="22"/>
      <c r="C51" s="23"/>
      <c r="D51" s="23"/>
      <c r="E51" s="23"/>
      <c r="F51" s="23"/>
      <c r="G51" s="23"/>
      <c r="H51" s="23"/>
      <c r="I51" s="23"/>
      <c r="J51" s="23"/>
      <c r="K51" s="23"/>
    </row>
    <row r="52" spans="1:12">
      <c r="A52" s="24"/>
      <c r="B52" s="28" t="s">
        <v>25</v>
      </c>
      <c r="C52" s="20">
        <f t="shared" ref="C52" si="37">SUM(C53:C55)</f>
        <v>1350</v>
      </c>
      <c r="D52" s="20">
        <f t="shared" ref="D52:G52" si="38">SUM(D53:D55)</f>
        <v>0</v>
      </c>
      <c r="E52" s="20">
        <f t="shared" si="38"/>
        <v>0</v>
      </c>
      <c r="F52" s="20">
        <f t="shared" si="38"/>
        <v>0</v>
      </c>
      <c r="G52" s="20">
        <f t="shared" si="38"/>
        <v>1700</v>
      </c>
      <c r="H52" s="20">
        <f t="shared" si="26"/>
        <v>-1700</v>
      </c>
      <c r="I52" s="20">
        <f t="shared" ref="I52:K52" si="39">SUM(I53:I55)</f>
        <v>0</v>
      </c>
      <c r="J52" s="20">
        <f t="shared" si="39"/>
        <v>0</v>
      </c>
      <c r="K52" s="20">
        <f t="shared" si="39"/>
        <v>0</v>
      </c>
      <c r="L52" s="50"/>
    </row>
    <row r="53" spans="1:12">
      <c r="A53" s="21" t="s">
        <v>62</v>
      </c>
      <c r="B53" s="22" t="s">
        <v>26</v>
      </c>
      <c r="C53" s="20">
        <v>1350</v>
      </c>
      <c r="D53" s="20"/>
      <c r="E53" s="20"/>
      <c r="F53" s="20">
        <f>D53+E53</f>
        <v>0</v>
      </c>
      <c r="G53" s="20">
        <v>1700</v>
      </c>
      <c r="H53" s="20">
        <f t="shared" si="26"/>
        <v>-1700</v>
      </c>
      <c r="I53" s="20"/>
      <c r="J53" s="20"/>
      <c r="K53" s="20"/>
    </row>
    <row r="54" spans="1:12">
      <c r="A54" s="21" t="s">
        <v>63</v>
      </c>
      <c r="B54" s="22" t="s">
        <v>27</v>
      </c>
      <c r="C54" s="20"/>
      <c r="D54" s="20"/>
      <c r="E54" s="20"/>
      <c r="F54" s="20">
        <f>D54+E54</f>
        <v>0</v>
      </c>
      <c r="G54" s="20"/>
      <c r="H54" s="20">
        <f t="shared" si="26"/>
        <v>0</v>
      </c>
      <c r="I54" s="20"/>
      <c r="J54" s="20"/>
      <c r="K54" s="20"/>
    </row>
    <row r="55" spans="1:12">
      <c r="A55" s="21" t="s">
        <v>64</v>
      </c>
      <c r="B55" s="22" t="s">
        <v>28</v>
      </c>
      <c r="C55" s="20"/>
      <c r="D55" s="20"/>
      <c r="E55" s="20"/>
      <c r="F55" s="20">
        <f>D55+E55</f>
        <v>0</v>
      </c>
      <c r="G55" s="20"/>
      <c r="H55" s="37">
        <f t="shared" si="26"/>
        <v>0</v>
      </c>
      <c r="I55" s="20"/>
      <c r="J55" s="20"/>
      <c r="K55" s="20"/>
    </row>
    <row r="56" spans="1:12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</row>
    <row r="57" spans="1:12">
      <c r="A57" s="24"/>
      <c r="B57" s="28" t="s">
        <v>29</v>
      </c>
      <c r="C57" s="20">
        <f t="shared" ref="C57" si="40">SUM(C58:C59)</f>
        <v>3598395.01</v>
      </c>
      <c r="D57" s="20">
        <f t="shared" ref="D57:G57" si="41">SUM(D58:D59)</f>
        <v>4220134.68</v>
      </c>
      <c r="E57" s="20">
        <f t="shared" si="41"/>
        <v>0</v>
      </c>
      <c r="F57" s="20">
        <f t="shared" si="41"/>
        <v>4220134.68</v>
      </c>
      <c r="G57" s="20">
        <f t="shared" si="41"/>
        <v>4251954</v>
      </c>
      <c r="H57" s="20">
        <f t="shared" si="26"/>
        <v>-31819.320000000298</v>
      </c>
      <c r="I57" s="20">
        <f t="shared" ref="I57:K57" si="42">SUM(I58:I59)</f>
        <v>3917403</v>
      </c>
      <c r="J57" s="20">
        <f t="shared" si="42"/>
        <v>3923003</v>
      </c>
      <c r="K57" s="20">
        <f t="shared" si="42"/>
        <v>5600</v>
      </c>
      <c r="L57" s="50"/>
    </row>
    <row r="58" spans="1:12">
      <c r="A58" s="21" t="s">
        <v>65</v>
      </c>
      <c r="B58" s="22" t="s">
        <v>30</v>
      </c>
      <c r="C58" s="20">
        <v>3595796.25</v>
      </c>
      <c r="D58" s="20">
        <v>4182364.92</v>
      </c>
      <c r="E58" s="20"/>
      <c r="F58" s="20">
        <f>D58+E58</f>
        <v>4182364.92</v>
      </c>
      <c r="G58" s="20">
        <v>4191612</v>
      </c>
      <c r="H58" s="20">
        <f t="shared" si="26"/>
        <v>-9247.0800000000745</v>
      </c>
      <c r="I58" s="20">
        <v>3877023</v>
      </c>
      <c r="J58" s="20">
        <v>3875123</v>
      </c>
      <c r="K58" s="20">
        <f t="shared" ref="K58:K59" si="43">J58-I58</f>
        <v>-1900</v>
      </c>
    </row>
    <row r="59" spans="1:12">
      <c r="A59" s="21" t="s">
        <v>66</v>
      </c>
      <c r="B59" s="22" t="s">
        <v>31</v>
      </c>
      <c r="C59" s="20">
        <v>2598.7600000000002</v>
      </c>
      <c r="D59" s="20">
        <v>37769.760000000002</v>
      </c>
      <c r="E59" s="20"/>
      <c r="F59" s="20">
        <f>D59+E59</f>
        <v>37769.760000000002</v>
      </c>
      <c r="G59" s="20">
        <v>60342</v>
      </c>
      <c r="H59" s="20">
        <f t="shared" si="26"/>
        <v>-22572.239999999998</v>
      </c>
      <c r="I59" s="20">
        <v>40380</v>
      </c>
      <c r="J59" s="20">
        <v>47880</v>
      </c>
      <c r="K59" s="20">
        <f t="shared" si="43"/>
        <v>7500</v>
      </c>
    </row>
    <row r="60" spans="1:12">
      <c r="A60" s="21"/>
      <c r="B60" s="25" t="s">
        <v>34</v>
      </c>
      <c r="C60" s="23"/>
      <c r="D60" s="23"/>
      <c r="E60" s="33"/>
      <c r="F60" s="33"/>
      <c r="G60" s="33"/>
      <c r="H60" s="33"/>
      <c r="I60" s="33"/>
      <c r="J60" s="33"/>
      <c r="K60" s="33"/>
    </row>
    <row r="61" spans="1:12" ht="13.8">
      <c r="A61" s="32"/>
      <c r="B61" s="26" t="s">
        <v>32</v>
      </c>
      <c r="C61" s="27">
        <f t="shared" ref="C61" si="44">C57+C52+C48+C44+C38</f>
        <v>22058121.93</v>
      </c>
      <c r="D61" s="27">
        <f t="shared" ref="D61:G61" si="45">D57+D52+D48+D44+D38</f>
        <v>22713528.599999998</v>
      </c>
      <c r="E61" s="27">
        <f t="shared" si="45"/>
        <v>0</v>
      </c>
      <c r="F61" s="27">
        <f t="shared" si="45"/>
        <v>22713528.599999998</v>
      </c>
      <c r="G61" s="27">
        <f t="shared" si="45"/>
        <v>22757342</v>
      </c>
      <c r="H61" s="27">
        <f t="shared" ref="H61" si="46">F61-G61</f>
        <v>-43813.400000002235</v>
      </c>
      <c r="I61" s="27">
        <f t="shared" ref="I61:K61" si="47">I57+I52+I48+I44+I38</f>
        <v>22556521</v>
      </c>
      <c r="J61" s="27">
        <f t="shared" si="47"/>
        <v>22097226</v>
      </c>
      <c r="K61" s="27">
        <f t="shared" si="47"/>
        <v>-459295</v>
      </c>
      <c r="L61" s="50"/>
    </row>
    <row r="62" spans="1:12">
      <c r="A62" s="21"/>
      <c r="B62" s="3" t="s">
        <v>34</v>
      </c>
      <c r="C62" s="23"/>
      <c r="D62" s="23"/>
      <c r="E62" s="23"/>
      <c r="F62" s="23"/>
      <c r="G62" s="23"/>
      <c r="H62" s="23"/>
      <c r="I62" s="23"/>
      <c r="J62" s="23"/>
      <c r="K62" s="23"/>
    </row>
    <row r="63" spans="1:12" ht="13.8">
      <c r="A63" s="32"/>
      <c r="B63" s="26" t="s">
        <v>33</v>
      </c>
      <c r="C63" s="27">
        <f t="shared" ref="C63" si="48">C31+C33-C61</f>
        <v>-21551769.870000001</v>
      </c>
      <c r="D63" s="27">
        <f t="shared" ref="D63:G63" si="49">D31+D33-D61</f>
        <v>-22213851.719999999</v>
      </c>
      <c r="E63" s="27">
        <f t="shared" si="49"/>
        <v>0</v>
      </c>
      <c r="F63" s="27">
        <f t="shared" si="49"/>
        <v>-22213851.719999999</v>
      </c>
      <c r="G63" s="27">
        <f t="shared" si="49"/>
        <v>-22167986</v>
      </c>
      <c r="H63" s="27">
        <f t="shared" ref="H63" si="50">H31-H61</f>
        <v>-45865.71999999776</v>
      </c>
      <c r="I63" s="27">
        <f t="shared" ref="I63:K63" si="51">I31+I33-I61</f>
        <v>-22062370</v>
      </c>
      <c r="J63" s="27">
        <f t="shared" si="51"/>
        <v>-21603075</v>
      </c>
      <c r="K63" s="27">
        <f t="shared" si="51"/>
        <v>459295</v>
      </c>
    </row>
    <row r="64" spans="1:12">
      <c r="A64" s="21"/>
      <c r="B64" s="25" t="s">
        <v>34</v>
      </c>
      <c r="C64" s="23"/>
      <c r="D64" s="23"/>
      <c r="E64" s="23"/>
      <c r="F64" s="23"/>
      <c r="G64" s="23"/>
      <c r="H64" s="23"/>
      <c r="I64" s="23"/>
      <c r="J64" s="23"/>
      <c r="K64" s="23"/>
    </row>
  </sheetData>
  <pageMargins left="0.25" right="0.25" top="0.75" bottom="0.75" header="0.3" footer="0.3"/>
  <pageSetup paperSize="9" scale="65" orientation="portrait" r:id="rId1"/>
  <headerFooter alignWithMargins="0">
    <oddHeader>&amp;R&amp;D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>
    <pageSetUpPr fitToPage="1"/>
  </sheetPr>
  <dimension ref="A1:L64"/>
  <sheetViews>
    <sheetView zoomScaleNormal="100"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C6" sqref="C6"/>
    </sheetView>
  </sheetViews>
  <sheetFormatPr defaultColWidth="9.109375" defaultRowHeight="13.2"/>
  <cols>
    <col min="1" max="1" width="6.33203125" style="4" customWidth="1"/>
    <col min="2" max="2" width="56.109375" style="4" bestFit="1" customWidth="1"/>
    <col min="3" max="3" width="16.6640625" style="36" customWidth="1"/>
    <col min="4" max="5" width="16.6640625" style="34" hidden="1" customWidth="1"/>
    <col min="6" max="6" width="16.6640625" style="34" customWidth="1"/>
    <col min="7" max="8" width="16.6640625" style="4" hidden="1" customWidth="1"/>
    <col min="9" max="11" width="16.6640625" style="34" customWidth="1"/>
    <col min="12" max="16384" width="9.109375" style="4"/>
  </cols>
  <sheetData>
    <row r="1" spans="1:11">
      <c r="A1" s="8"/>
      <c r="B1" s="9"/>
      <c r="C1" s="10"/>
      <c r="D1" s="38"/>
      <c r="E1" s="38"/>
      <c r="F1" s="38"/>
      <c r="G1" s="10"/>
      <c r="H1" s="10"/>
      <c r="I1" s="38"/>
      <c r="J1" s="38"/>
      <c r="K1" s="38"/>
    </row>
    <row r="2" spans="1:11" ht="33" customHeight="1">
      <c r="A2" s="11"/>
      <c r="B2" s="12"/>
      <c r="C2" s="13" t="s">
        <v>69</v>
      </c>
      <c r="D2" s="13" t="s">
        <v>70</v>
      </c>
      <c r="E2" s="13" t="s">
        <v>67</v>
      </c>
      <c r="F2" s="13" t="s">
        <v>71</v>
      </c>
      <c r="G2" s="13" t="s">
        <v>72</v>
      </c>
      <c r="H2" s="13" t="s">
        <v>68</v>
      </c>
      <c r="I2" s="13" t="s">
        <v>83</v>
      </c>
      <c r="J2" s="13" t="s">
        <v>85</v>
      </c>
      <c r="K2" s="13" t="s">
        <v>84</v>
      </c>
    </row>
    <row r="3" spans="1:11">
      <c r="A3" s="11"/>
      <c r="B3" s="5"/>
      <c r="C3" s="13"/>
      <c r="D3" s="13"/>
      <c r="E3" s="13"/>
      <c r="F3" s="13"/>
      <c r="G3" s="13" t="s">
        <v>73</v>
      </c>
      <c r="H3" s="13"/>
      <c r="I3" s="13" t="s">
        <v>86</v>
      </c>
      <c r="J3" s="13" t="s">
        <v>87</v>
      </c>
      <c r="K3" s="13"/>
    </row>
    <row r="4" spans="1:11">
      <c r="A4" s="11"/>
      <c r="B4" s="5" t="s">
        <v>81</v>
      </c>
      <c r="C4" s="14"/>
      <c r="D4" s="39"/>
      <c r="E4" s="39"/>
      <c r="F4" s="39"/>
      <c r="G4" s="14"/>
      <c r="H4" s="14"/>
      <c r="I4" s="39"/>
      <c r="J4" s="39"/>
      <c r="K4" s="39"/>
    </row>
    <row r="5" spans="1:11">
      <c r="A5" s="11"/>
      <c r="B5" s="12" t="s">
        <v>34</v>
      </c>
      <c r="C5" s="35"/>
      <c r="D5" s="40"/>
      <c r="E5" s="41"/>
      <c r="F5" s="41"/>
      <c r="G5" s="16"/>
      <c r="H5" s="16"/>
      <c r="I5" s="41"/>
      <c r="J5" s="41"/>
      <c r="K5" s="41"/>
    </row>
    <row r="6" spans="1:11" ht="13.8">
      <c r="A6" s="31"/>
      <c r="B6" s="26" t="s">
        <v>0</v>
      </c>
      <c r="C6" s="29"/>
      <c r="D6" s="42"/>
      <c r="E6" s="42"/>
      <c r="F6" s="42"/>
      <c r="G6" s="29"/>
      <c r="H6" s="29"/>
      <c r="I6" s="42"/>
      <c r="J6" s="42"/>
      <c r="K6" s="42"/>
    </row>
    <row r="7" spans="1:11">
      <c r="A7" s="17"/>
      <c r="B7" s="18" t="s">
        <v>34</v>
      </c>
      <c r="C7" s="7"/>
      <c r="D7" s="43"/>
      <c r="E7" s="43"/>
      <c r="F7" s="43"/>
      <c r="G7" s="1"/>
      <c r="H7" s="1"/>
      <c r="I7" s="43"/>
      <c r="J7" s="43"/>
      <c r="K7" s="43"/>
    </row>
    <row r="8" spans="1:11">
      <c r="A8" s="19"/>
      <c r="B8" s="2" t="s">
        <v>35</v>
      </c>
      <c r="C8" s="20">
        <f t="shared" ref="C8" si="0">SUM(C9:C12)</f>
        <v>1771945.62</v>
      </c>
      <c r="D8" s="20">
        <f t="shared" ref="D8:G8" si="1">SUM(D9:D12)</f>
        <v>2062400.28</v>
      </c>
      <c r="E8" s="20">
        <f t="shared" si="1"/>
        <v>0</v>
      </c>
      <c r="F8" s="20">
        <f t="shared" si="1"/>
        <v>2062400.28</v>
      </c>
      <c r="G8" s="20">
        <f t="shared" si="1"/>
        <v>2062400</v>
      </c>
      <c r="H8" s="20">
        <f>F8-G8</f>
        <v>0.28000000002793968</v>
      </c>
      <c r="I8" s="20">
        <f t="shared" ref="I8:K8" si="2">SUM(I9:I12)</f>
        <v>2052600</v>
      </c>
      <c r="J8" s="20">
        <f t="shared" si="2"/>
        <v>2052600</v>
      </c>
      <c r="K8" s="20">
        <f t="shared" si="2"/>
        <v>0</v>
      </c>
    </row>
    <row r="9" spans="1:11">
      <c r="A9" s="21" t="s">
        <v>39</v>
      </c>
      <c r="B9" s="22" t="s">
        <v>1</v>
      </c>
      <c r="C9" s="20">
        <v>1393110.3</v>
      </c>
      <c r="D9" s="20">
        <v>1676600.04</v>
      </c>
      <c r="E9" s="20"/>
      <c r="F9" s="20">
        <f>D9+E9</f>
        <v>1676600.04</v>
      </c>
      <c r="G9" s="20">
        <v>1676600</v>
      </c>
      <c r="H9" s="20">
        <f t="shared" ref="H9:H29" si="3">F9-G9</f>
        <v>4.0000000037252903E-2</v>
      </c>
      <c r="I9" s="20">
        <v>1669000</v>
      </c>
      <c r="J9" s="20">
        <v>1669000</v>
      </c>
      <c r="K9" s="20">
        <f>J9-I9</f>
        <v>0</v>
      </c>
    </row>
    <row r="10" spans="1:11">
      <c r="A10" s="21" t="s">
        <v>40</v>
      </c>
      <c r="B10" s="22" t="s">
        <v>41</v>
      </c>
      <c r="C10" s="20">
        <v>209.99</v>
      </c>
      <c r="D10" s="20">
        <v>0</v>
      </c>
      <c r="E10" s="20"/>
      <c r="F10" s="20">
        <f>D10+E10</f>
        <v>0</v>
      </c>
      <c r="G10" s="20"/>
      <c r="H10" s="20">
        <f t="shared" si="3"/>
        <v>0</v>
      </c>
      <c r="I10" s="20"/>
      <c r="J10" s="20"/>
      <c r="K10" s="20">
        <f t="shared" ref="K10:K12" si="4">J10-I10</f>
        <v>0</v>
      </c>
    </row>
    <row r="11" spans="1:11">
      <c r="A11" s="21" t="s">
        <v>42</v>
      </c>
      <c r="B11" s="22" t="s">
        <v>2</v>
      </c>
      <c r="C11" s="20"/>
      <c r="D11" s="20">
        <v>0</v>
      </c>
      <c r="E11" s="20"/>
      <c r="F11" s="20">
        <f>D11+E11</f>
        <v>0</v>
      </c>
      <c r="G11" s="20"/>
      <c r="H11" s="20">
        <f t="shared" si="3"/>
        <v>0</v>
      </c>
      <c r="I11" s="20"/>
      <c r="J11" s="20"/>
      <c r="K11" s="20">
        <f t="shared" si="4"/>
        <v>0</v>
      </c>
    </row>
    <row r="12" spans="1:11">
      <c r="A12" s="21" t="s">
        <v>43</v>
      </c>
      <c r="B12" s="22" t="s">
        <v>3</v>
      </c>
      <c r="C12" s="20">
        <v>378625.33</v>
      </c>
      <c r="D12" s="20">
        <v>385800.24</v>
      </c>
      <c r="E12" s="20"/>
      <c r="F12" s="20">
        <f>D12+E12</f>
        <v>385800.24</v>
      </c>
      <c r="G12" s="20">
        <v>385800</v>
      </c>
      <c r="H12" s="37">
        <f t="shared" si="3"/>
        <v>0.23999999999068677</v>
      </c>
      <c r="I12" s="20">
        <v>383600</v>
      </c>
      <c r="J12" s="20">
        <v>383600</v>
      </c>
      <c r="K12" s="20">
        <f t="shared" si="4"/>
        <v>0</v>
      </c>
    </row>
    <row r="13" spans="1:11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>
      <c r="A14" s="24"/>
      <c r="B14" s="2" t="s">
        <v>4</v>
      </c>
      <c r="C14" s="20">
        <f t="shared" ref="C14" si="5">SUM(C15:C20)</f>
        <v>15620.95</v>
      </c>
      <c r="D14" s="20">
        <f t="shared" ref="D14:G14" si="6">SUM(D15:D20)</f>
        <v>16420.2</v>
      </c>
      <c r="E14" s="20">
        <f t="shared" si="6"/>
        <v>0</v>
      </c>
      <c r="F14" s="20">
        <f t="shared" si="6"/>
        <v>16420.2</v>
      </c>
      <c r="G14" s="20">
        <f t="shared" si="6"/>
        <v>16420</v>
      </c>
      <c r="H14" s="20">
        <f t="shared" si="3"/>
        <v>0.2000000000007276</v>
      </c>
      <c r="I14" s="20">
        <f t="shared" ref="I14:K14" si="7">SUM(I15:I20)</f>
        <v>102700</v>
      </c>
      <c r="J14" s="20">
        <f t="shared" si="7"/>
        <v>102700</v>
      </c>
      <c r="K14" s="20">
        <f t="shared" si="7"/>
        <v>0</v>
      </c>
    </row>
    <row r="15" spans="1:11">
      <c r="A15" s="21" t="s">
        <v>44</v>
      </c>
      <c r="B15" s="22" t="s">
        <v>5</v>
      </c>
      <c r="C15" s="20"/>
      <c r="D15" s="20"/>
      <c r="E15" s="20"/>
      <c r="F15" s="20">
        <f t="shared" ref="F15:F20" si="8">D15+E15</f>
        <v>0</v>
      </c>
      <c r="G15" s="20"/>
      <c r="H15" s="20">
        <f t="shared" si="3"/>
        <v>0</v>
      </c>
      <c r="I15" s="20"/>
      <c r="J15" s="20"/>
      <c r="K15" s="20">
        <f>J15-I15</f>
        <v>0</v>
      </c>
    </row>
    <row r="16" spans="1:11">
      <c r="A16" s="21" t="s">
        <v>45</v>
      </c>
      <c r="B16" s="22" t="s">
        <v>6</v>
      </c>
      <c r="C16" s="20"/>
      <c r="D16" s="20"/>
      <c r="E16" s="20"/>
      <c r="F16" s="20">
        <f t="shared" si="8"/>
        <v>0</v>
      </c>
      <c r="G16" s="20"/>
      <c r="H16" s="20">
        <f t="shared" si="3"/>
        <v>0</v>
      </c>
      <c r="I16" s="20"/>
      <c r="J16" s="20"/>
      <c r="K16" s="20">
        <f t="shared" ref="K16:K20" si="9">J16-I16</f>
        <v>0</v>
      </c>
    </row>
    <row r="17" spans="1:11">
      <c r="A17" s="21" t="s">
        <v>46</v>
      </c>
      <c r="B17" s="22" t="s">
        <v>7</v>
      </c>
      <c r="C17" s="20"/>
      <c r="D17" s="20"/>
      <c r="E17" s="20"/>
      <c r="F17" s="20">
        <f t="shared" si="8"/>
        <v>0</v>
      </c>
      <c r="G17" s="20"/>
      <c r="H17" s="20">
        <f t="shared" si="3"/>
        <v>0</v>
      </c>
      <c r="I17" s="20"/>
      <c r="J17" s="20"/>
      <c r="K17" s="20">
        <f t="shared" si="9"/>
        <v>0</v>
      </c>
    </row>
    <row r="18" spans="1:11">
      <c r="A18" s="21" t="s">
        <v>47</v>
      </c>
      <c r="B18" s="22" t="s">
        <v>8</v>
      </c>
      <c r="C18" s="20">
        <v>1847</v>
      </c>
      <c r="D18" s="20">
        <v>1200</v>
      </c>
      <c r="E18" s="20"/>
      <c r="F18" s="20">
        <f t="shared" si="8"/>
        <v>1200</v>
      </c>
      <c r="G18" s="20">
        <v>1200</v>
      </c>
      <c r="H18" s="20">
        <f t="shared" si="3"/>
        <v>0</v>
      </c>
      <c r="I18" s="20"/>
      <c r="J18" s="20"/>
      <c r="K18" s="20">
        <f t="shared" si="9"/>
        <v>0</v>
      </c>
    </row>
    <row r="19" spans="1:11">
      <c r="A19" s="21" t="s">
        <v>48</v>
      </c>
      <c r="B19" s="22" t="s">
        <v>9</v>
      </c>
      <c r="C19" s="20"/>
      <c r="D19" s="20"/>
      <c r="E19" s="20"/>
      <c r="F19" s="20">
        <f t="shared" si="8"/>
        <v>0</v>
      </c>
      <c r="G19" s="20"/>
      <c r="H19" s="20">
        <f t="shared" si="3"/>
        <v>0</v>
      </c>
      <c r="I19" s="20"/>
      <c r="J19" s="20"/>
      <c r="K19" s="20">
        <f t="shared" si="9"/>
        <v>0</v>
      </c>
    </row>
    <row r="20" spans="1:11">
      <c r="A20" s="21" t="s">
        <v>49</v>
      </c>
      <c r="B20" s="22" t="s">
        <v>10</v>
      </c>
      <c r="C20" s="20">
        <v>13773.95</v>
      </c>
      <c r="D20" s="20">
        <v>15220.2</v>
      </c>
      <c r="E20" s="20"/>
      <c r="F20" s="20">
        <f t="shared" si="8"/>
        <v>15220.2</v>
      </c>
      <c r="G20" s="20">
        <v>15220</v>
      </c>
      <c r="H20" s="37">
        <f t="shared" si="3"/>
        <v>0.2000000000007276</v>
      </c>
      <c r="I20" s="20">
        <v>102700</v>
      </c>
      <c r="J20" s="20">
        <v>102700</v>
      </c>
      <c r="K20" s="20">
        <f t="shared" si="9"/>
        <v>0</v>
      </c>
    </row>
    <row r="21" spans="1:11">
      <c r="A21" s="21"/>
      <c r="B21" s="22"/>
      <c r="C21" s="23"/>
      <c r="D21" s="23"/>
      <c r="E21" s="23"/>
      <c r="F21" s="23"/>
      <c r="G21" s="23"/>
      <c r="H21" s="23"/>
      <c r="I21" s="23"/>
      <c r="J21" s="23"/>
      <c r="K21" s="23"/>
    </row>
    <row r="22" spans="1:11">
      <c r="A22" s="24"/>
      <c r="B22" s="2" t="s">
        <v>11</v>
      </c>
      <c r="C22" s="20">
        <f t="shared" ref="C22" si="10">SUM(C23)</f>
        <v>279694.46999999997</v>
      </c>
      <c r="D22" s="20">
        <f t="shared" ref="D22:G22" si="11">SUM(D23)</f>
        <v>25500.12</v>
      </c>
      <c r="E22" s="20">
        <f t="shared" si="11"/>
        <v>0</v>
      </c>
      <c r="F22" s="20">
        <f t="shared" si="11"/>
        <v>25500.12</v>
      </c>
      <c r="G22" s="20">
        <f t="shared" si="11"/>
        <v>238500</v>
      </c>
      <c r="H22" s="20">
        <f t="shared" si="3"/>
        <v>-212999.88</v>
      </c>
      <c r="I22" s="20">
        <f t="shared" ref="I22:K22" si="12">SUM(I23)</f>
        <v>7500</v>
      </c>
      <c r="J22" s="20">
        <f t="shared" si="12"/>
        <v>7500</v>
      </c>
      <c r="K22" s="20">
        <f t="shared" si="12"/>
        <v>0</v>
      </c>
    </row>
    <row r="23" spans="1:11">
      <c r="A23" s="21" t="s">
        <v>50</v>
      </c>
      <c r="B23" s="22" t="s">
        <v>11</v>
      </c>
      <c r="C23" s="20">
        <v>279694.46999999997</v>
      </c>
      <c r="D23" s="20">
        <v>25500.12</v>
      </c>
      <c r="E23" s="20"/>
      <c r="F23" s="20">
        <f>D23+E23</f>
        <v>25500.12</v>
      </c>
      <c r="G23" s="20">
        <v>238500</v>
      </c>
      <c r="H23" s="37">
        <f t="shared" si="3"/>
        <v>-212999.88</v>
      </c>
      <c r="I23" s="20">
        <v>7500</v>
      </c>
      <c r="J23" s="20">
        <v>7500</v>
      </c>
      <c r="K23" s="20">
        <f>J23-I23</f>
        <v>0</v>
      </c>
    </row>
    <row r="24" spans="1:11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</row>
    <row r="25" spans="1:11">
      <c r="A25" s="24"/>
      <c r="B25" s="2" t="s">
        <v>12</v>
      </c>
      <c r="C25" s="20">
        <f t="shared" ref="C25" si="13">SUM(C26)</f>
        <v>25009.13</v>
      </c>
      <c r="D25" s="20">
        <f t="shared" ref="D25:G25" si="14">SUM(D26)</f>
        <v>16099.92</v>
      </c>
      <c r="E25" s="20">
        <f t="shared" si="14"/>
        <v>0</v>
      </c>
      <c r="F25" s="20">
        <f t="shared" si="14"/>
        <v>16099.92</v>
      </c>
      <c r="G25" s="20">
        <f t="shared" si="14"/>
        <v>16100</v>
      </c>
      <c r="H25" s="20">
        <f t="shared" si="3"/>
        <v>-7.999999999992724E-2</v>
      </c>
      <c r="I25" s="20">
        <f t="shared" ref="I25:K25" si="15">SUM(I26)</f>
        <v>16000</v>
      </c>
      <c r="J25" s="20">
        <f t="shared" si="15"/>
        <v>16000</v>
      </c>
      <c r="K25" s="20">
        <f t="shared" si="15"/>
        <v>0</v>
      </c>
    </row>
    <row r="26" spans="1:11">
      <c r="A26" s="21" t="s">
        <v>51</v>
      </c>
      <c r="B26" s="22" t="s">
        <v>12</v>
      </c>
      <c r="C26" s="20">
        <v>25009.13</v>
      </c>
      <c r="D26" s="20">
        <v>16099.92</v>
      </c>
      <c r="E26" s="20"/>
      <c r="F26" s="20">
        <f>D26+E26</f>
        <v>16099.92</v>
      </c>
      <c r="G26" s="20">
        <v>16100</v>
      </c>
      <c r="H26" s="37">
        <f t="shared" si="3"/>
        <v>-7.999999999992724E-2</v>
      </c>
      <c r="I26" s="20">
        <v>16000</v>
      </c>
      <c r="J26" s="20">
        <v>16000</v>
      </c>
      <c r="K26" s="20">
        <f>J26-I26</f>
        <v>0</v>
      </c>
    </row>
    <row r="27" spans="1:11">
      <c r="A27" s="21"/>
      <c r="B27" s="22"/>
      <c r="C27" s="23"/>
      <c r="D27" s="23"/>
      <c r="E27" s="23"/>
      <c r="F27" s="23"/>
      <c r="G27" s="23"/>
      <c r="H27" s="23"/>
      <c r="I27" s="23"/>
      <c r="J27" s="23"/>
      <c r="K27" s="23"/>
    </row>
    <row r="28" spans="1:11">
      <c r="A28" s="24"/>
      <c r="B28" s="2" t="s">
        <v>13</v>
      </c>
      <c r="C28" s="20">
        <f t="shared" ref="C28" si="16">SUM(C29)</f>
        <v>959764.55</v>
      </c>
      <c r="D28" s="20">
        <f t="shared" ref="D28:G28" si="17">SUM(D29)</f>
        <v>37599.839999999997</v>
      </c>
      <c r="E28" s="20">
        <f t="shared" si="17"/>
        <v>0</v>
      </c>
      <c r="F28" s="20">
        <f t="shared" si="17"/>
        <v>37599.839999999997</v>
      </c>
      <c r="G28" s="20">
        <f t="shared" si="17"/>
        <v>122064</v>
      </c>
      <c r="H28" s="20">
        <f t="shared" si="3"/>
        <v>-84464.16</v>
      </c>
      <c r="I28" s="20">
        <f t="shared" ref="I28:K28" si="18">SUM(I29)</f>
        <v>88850</v>
      </c>
      <c r="J28" s="20">
        <f t="shared" si="18"/>
        <v>88850</v>
      </c>
      <c r="K28" s="20">
        <f t="shared" si="18"/>
        <v>0</v>
      </c>
    </row>
    <row r="29" spans="1:11">
      <c r="A29" s="21" t="s">
        <v>52</v>
      </c>
      <c r="B29" s="22" t="s">
        <v>13</v>
      </c>
      <c r="C29" s="20">
        <v>959764.55</v>
      </c>
      <c r="D29" s="20">
        <v>37599.839999999997</v>
      </c>
      <c r="E29" s="20"/>
      <c r="F29" s="20">
        <f>D29+E29</f>
        <v>37599.839999999997</v>
      </c>
      <c r="G29" s="20">
        <v>122064</v>
      </c>
      <c r="H29" s="20">
        <f t="shared" si="3"/>
        <v>-84464.16</v>
      </c>
      <c r="I29" s="20">
        <v>88850</v>
      </c>
      <c r="J29" s="20">
        <v>88850</v>
      </c>
      <c r="K29" s="20">
        <f>J29-I29</f>
        <v>0</v>
      </c>
    </row>
    <row r="30" spans="1:11">
      <c r="A30" s="21"/>
      <c r="B30" s="25" t="s">
        <v>34</v>
      </c>
      <c r="C30" s="23"/>
      <c r="D30" s="23"/>
      <c r="E30" s="33"/>
      <c r="F30" s="33"/>
      <c r="G30" s="33"/>
      <c r="H30" s="33"/>
      <c r="I30" s="33"/>
      <c r="J30" s="33"/>
      <c r="K30" s="33"/>
    </row>
    <row r="31" spans="1:11" ht="13.8">
      <c r="A31" s="32"/>
      <c r="B31" s="26" t="s">
        <v>14</v>
      </c>
      <c r="C31" s="27">
        <f t="shared" ref="C31" si="19">C28+C25+C22+C14+C8</f>
        <v>3052034.7199999997</v>
      </c>
      <c r="D31" s="27">
        <f t="shared" ref="D31:G31" si="20">D28+D25+D22+D14+D8</f>
        <v>2158020.36</v>
      </c>
      <c r="E31" s="27">
        <f t="shared" si="20"/>
        <v>0</v>
      </c>
      <c r="F31" s="27">
        <f t="shared" si="20"/>
        <v>2158020.36</v>
      </c>
      <c r="G31" s="27">
        <f t="shared" si="20"/>
        <v>2455484</v>
      </c>
      <c r="H31" s="27">
        <f t="shared" ref="H31" si="21">F31-G31</f>
        <v>-297463.64000000013</v>
      </c>
      <c r="I31" s="27">
        <f t="shared" ref="I31:K31" si="22">I28+I25+I22+I14+I8</f>
        <v>2267650</v>
      </c>
      <c r="J31" s="27">
        <f t="shared" si="22"/>
        <v>2267650</v>
      </c>
      <c r="K31" s="27">
        <f t="shared" si="22"/>
        <v>0</v>
      </c>
    </row>
    <row r="32" spans="1:11">
      <c r="A32" s="21"/>
      <c r="B32" s="25" t="s">
        <v>34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1:12">
      <c r="A33" s="24"/>
      <c r="B33" s="2" t="s">
        <v>15</v>
      </c>
      <c r="C33" s="20">
        <f t="shared" ref="C33" si="23">SUM(C34)</f>
        <v>0</v>
      </c>
      <c r="D33" s="20">
        <f t="shared" ref="D33:G33" si="24">SUM(D34)</f>
        <v>0</v>
      </c>
      <c r="E33" s="20">
        <f t="shared" si="24"/>
        <v>0</v>
      </c>
      <c r="F33" s="20">
        <f t="shared" si="24"/>
        <v>0</v>
      </c>
      <c r="G33" s="20">
        <f t="shared" si="24"/>
        <v>0</v>
      </c>
      <c r="H33" s="20">
        <f>IF(G33=0,0,G33-F33)</f>
        <v>0</v>
      </c>
      <c r="I33" s="20">
        <f t="shared" ref="I33:K33" si="25">SUM(I34)</f>
        <v>0</v>
      </c>
      <c r="J33" s="20">
        <f t="shared" si="25"/>
        <v>0</v>
      </c>
      <c r="K33" s="20">
        <f t="shared" si="25"/>
        <v>0</v>
      </c>
    </row>
    <row r="34" spans="1:12">
      <c r="A34" s="21" t="s">
        <v>53</v>
      </c>
      <c r="B34" s="22" t="s">
        <v>15</v>
      </c>
      <c r="C34" s="20"/>
      <c r="D34" s="20">
        <v>0</v>
      </c>
      <c r="E34" s="20"/>
      <c r="F34" s="20">
        <f>D34+E34</f>
        <v>0</v>
      </c>
      <c r="G34" s="20"/>
      <c r="H34" s="20" t="str">
        <f>IF(G34="","",G34-F34)</f>
        <v/>
      </c>
      <c r="I34" s="20"/>
      <c r="J34" s="20"/>
      <c r="K34" s="20"/>
    </row>
    <row r="35" spans="1:12">
      <c r="A35" s="21"/>
      <c r="B35" s="25" t="s">
        <v>34</v>
      </c>
      <c r="C35" s="23"/>
      <c r="D35" s="23"/>
      <c r="E35" s="33"/>
      <c r="F35" s="33"/>
      <c r="G35" s="33"/>
      <c r="H35" s="33"/>
      <c r="I35" s="33"/>
      <c r="J35" s="33"/>
      <c r="K35" s="33"/>
    </row>
    <row r="36" spans="1:12" ht="13.8">
      <c r="A36" s="32"/>
      <c r="B36" s="26" t="s">
        <v>16</v>
      </c>
      <c r="C36" s="27"/>
      <c r="D36" s="27"/>
      <c r="E36" s="27"/>
      <c r="F36" s="27"/>
      <c r="G36" s="27"/>
      <c r="H36" s="27"/>
      <c r="I36" s="27"/>
      <c r="J36" s="27"/>
      <c r="K36" s="27"/>
    </row>
    <row r="37" spans="1:12" ht="13.8">
      <c r="A37" s="21"/>
      <c r="B37" s="6"/>
      <c r="C37" s="30"/>
      <c r="D37" s="30"/>
      <c r="E37" s="30"/>
      <c r="F37" s="30"/>
      <c r="G37" s="30"/>
      <c r="H37" s="30"/>
      <c r="I37" s="30"/>
      <c r="J37" s="30"/>
      <c r="K37" s="30"/>
    </row>
    <row r="38" spans="1:12">
      <c r="A38" s="24"/>
      <c r="B38" s="28" t="s">
        <v>36</v>
      </c>
      <c r="C38" s="20">
        <f>SUM(C39:C42)</f>
        <v>22255987.760000002</v>
      </c>
      <c r="D38" s="20">
        <f>SUM(D39:D42)</f>
        <v>22127776.68</v>
      </c>
      <c r="E38" s="20">
        <f>SUM(E39:E42)</f>
        <v>4614</v>
      </c>
      <c r="F38" s="20">
        <f>SUM(F39:F42)</f>
        <v>22132390.68</v>
      </c>
      <c r="G38" s="20">
        <f>SUM(G39:G42)</f>
        <v>22127777</v>
      </c>
      <c r="H38" s="20">
        <f t="shared" ref="H38:H59" si="26">F38-G38</f>
        <v>4613.679999999702</v>
      </c>
      <c r="I38" s="20">
        <f>SUM(I39:I42)</f>
        <v>20498955</v>
      </c>
      <c r="J38" s="20">
        <f t="shared" ref="J38:K38" si="27">SUM(J39:J42)</f>
        <v>20305720</v>
      </c>
      <c r="K38" s="20">
        <f t="shared" si="27"/>
        <v>-193235</v>
      </c>
      <c r="L38" s="50"/>
    </row>
    <row r="39" spans="1:12">
      <c r="A39" s="21" t="s">
        <v>54</v>
      </c>
      <c r="B39" s="22" t="s">
        <v>17</v>
      </c>
      <c r="C39" s="20">
        <v>18169512.690000001</v>
      </c>
      <c r="D39" s="20">
        <v>17978368.800000001</v>
      </c>
      <c r="E39" s="20">
        <v>3744</v>
      </c>
      <c r="F39" s="20">
        <f>D39+E39</f>
        <v>17982112.800000001</v>
      </c>
      <c r="G39" s="20">
        <v>17978369</v>
      </c>
      <c r="H39" s="20">
        <f t="shared" si="26"/>
        <v>3743.8000000007451</v>
      </c>
      <c r="I39" s="20">
        <v>16570168</v>
      </c>
      <c r="J39" s="20">
        <v>16607279</v>
      </c>
      <c r="K39" s="20">
        <f t="shared" ref="K39:K42" si="28">J39-I39</f>
        <v>37111</v>
      </c>
    </row>
    <row r="40" spans="1:12">
      <c r="A40" s="21" t="s">
        <v>55</v>
      </c>
      <c r="B40" s="22" t="s">
        <v>18</v>
      </c>
      <c r="C40" s="20">
        <v>3117011.05</v>
      </c>
      <c r="D40" s="20">
        <v>3083290.2</v>
      </c>
      <c r="E40" s="20">
        <v>644</v>
      </c>
      <c r="F40" s="20">
        <f>D40+E40</f>
        <v>3083934.2</v>
      </c>
      <c r="G40" s="20">
        <v>3083290</v>
      </c>
      <c r="H40" s="20">
        <f t="shared" si="26"/>
        <v>644.20000000018626</v>
      </c>
      <c r="I40" s="20">
        <v>2825214</v>
      </c>
      <c r="J40" s="20">
        <v>2806630</v>
      </c>
      <c r="K40" s="20">
        <f t="shared" si="28"/>
        <v>-18584</v>
      </c>
    </row>
    <row r="41" spans="1:12">
      <c r="A41" s="21" t="s">
        <v>56</v>
      </c>
      <c r="B41" s="22" t="s">
        <v>19</v>
      </c>
      <c r="C41" s="20">
        <v>1129757.8</v>
      </c>
      <c r="D41" s="20">
        <v>1066117.68</v>
      </c>
      <c r="E41" s="20">
        <v>226</v>
      </c>
      <c r="F41" s="20">
        <f>D41+E41</f>
        <v>1066343.68</v>
      </c>
      <c r="G41" s="20">
        <v>1066118</v>
      </c>
      <c r="H41" s="20">
        <f t="shared" si="26"/>
        <v>225.67999999993481</v>
      </c>
      <c r="I41" s="20">
        <v>1103573</v>
      </c>
      <c r="J41" s="20">
        <v>891811</v>
      </c>
      <c r="K41" s="20">
        <f t="shared" si="28"/>
        <v>-211762</v>
      </c>
    </row>
    <row r="42" spans="1:12">
      <c r="A42" s="21" t="s">
        <v>57</v>
      </c>
      <c r="B42" s="22" t="s">
        <v>20</v>
      </c>
      <c r="C42" s="20">
        <v>-160293.78</v>
      </c>
      <c r="D42" s="20"/>
      <c r="E42" s="20"/>
      <c r="F42" s="20">
        <f>D42+E42</f>
        <v>0</v>
      </c>
      <c r="G42" s="20"/>
      <c r="H42" s="37">
        <f t="shared" si="26"/>
        <v>0</v>
      </c>
      <c r="I42" s="20"/>
      <c r="J42" s="20"/>
      <c r="K42" s="20">
        <f t="shared" si="28"/>
        <v>0</v>
      </c>
    </row>
    <row r="43" spans="1:12">
      <c r="A43" s="21"/>
      <c r="B43" s="22"/>
      <c r="C43" s="23"/>
      <c r="D43" s="23"/>
      <c r="E43" s="23"/>
      <c r="F43" s="23"/>
      <c r="G43" s="23"/>
      <c r="H43" s="23"/>
      <c r="I43" s="23"/>
      <c r="J43" s="23"/>
      <c r="K43" s="23"/>
    </row>
    <row r="44" spans="1:12">
      <c r="A44" s="24"/>
      <c r="B44" s="28" t="s">
        <v>37</v>
      </c>
      <c r="C44" s="20">
        <f t="shared" ref="C44" si="29">SUM(C45:C46)</f>
        <v>8715790.3100000005</v>
      </c>
      <c r="D44" s="20">
        <f t="shared" ref="D44:G44" si="30">SUM(D45:D46)</f>
        <v>8173012.3200000003</v>
      </c>
      <c r="E44" s="20">
        <f t="shared" si="30"/>
        <v>0</v>
      </c>
      <c r="F44" s="20">
        <f t="shared" si="30"/>
        <v>8173012.3200000003</v>
      </c>
      <c r="G44" s="20">
        <f t="shared" si="30"/>
        <v>8386012</v>
      </c>
      <c r="H44" s="20">
        <f t="shared" si="26"/>
        <v>-212999.6799999997</v>
      </c>
      <c r="I44" s="20">
        <f t="shared" ref="I44:K44" si="31">SUM(I45:I46)</f>
        <v>8087680</v>
      </c>
      <c r="J44" s="20">
        <f t="shared" si="31"/>
        <v>8047680</v>
      </c>
      <c r="K44" s="20">
        <f t="shared" si="31"/>
        <v>-40000</v>
      </c>
      <c r="L44" s="50"/>
    </row>
    <row r="45" spans="1:12">
      <c r="A45" s="21" t="s">
        <v>58</v>
      </c>
      <c r="B45" s="22" t="s">
        <v>21</v>
      </c>
      <c r="C45" s="20"/>
      <c r="D45" s="20"/>
      <c r="E45" s="20"/>
      <c r="F45" s="20">
        <f>D45+E45</f>
        <v>0</v>
      </c>
      <c r="G45" s="20"/>
      <c r="H45" s="20">
        <f t="shared" si="26"/>
        <v>0</v>
      </c>
      <c r="I45" s="20"/>
      <c r="J45" s="20"/>
      <c r="K45" s="20">
        <f t="shared" ref="K45:K46" si="32">J45-I45</f>
        <v>0</v>
      </c>
    </row>
    <row r="46" spans="1:12">
      <c r="A46" s="21" t="s">
        <v>59</v>
      </c>
      <c r="B46" s="22" t="s">
        <v>22</v>
      </c>
      <c r="C46" s="20">
        <v>8715790.3100000005</v>
      </c>
      <c r="D46" s="20">
        <v>8173012.3200000003</v>
      </c>
      <c r="E46" s="20"/>
      <c r="F46" s="20">
        <f>D46+E46</f>
        <v>8173012.3200000003</v>
      </c>
      <c r="G46" s="20">
        <v>8386012</v>
      </c>
      <c r="H46" s="37">
        <f t="shared" si="26"/>
        <v>-212999.6799999997</v>
      </c>
      <c r="I46" s="20">
        <v>8087680</v>
      </c>
      <c r="J46" s="20">
        <v>8047680</v>
      </c>
      <c r="K46" s="20">
        <f t="shared" si="32"/>
        <v>-40000</v>
      </c>
    </row>
    <row r="47" spans="1:12">
      <c r="A47" s="21"/>
      <c r="B47" s="22"/>
      <c r="C47" s="23"/>
      <c r="D47" s="23"/>
      <c r="E47" s="23"/>
      <c r="F47" s="23"/>
      <c r="G47" s="23"/>
      <c r="H47" s="23"/>
      <c r="I47" s="23"/>
      <c r="J47" s="23"/>
      <c r="K47" s="23"/>
    </row>
    <row r="48" spans="1:12">
      <c r="A48" s="24"/>
      <c r="B48" s="28" t="s">
        <v>38</v>
      </c>
      <c r="C48" s="20">
        <f t="shared" ref="C48" si="33">SUM(C49:C50)</f>
        <v>4339253.7299999995</v>
      </c>
      <c r="D48" s="20">
        <f t="shared" ref="D48:G48" si="34">SUM(D49:D50)</f>
        <v>3897851.28</v>
      </c>
      <c r="E48" s="20">
        <f t="shared" si="34"/>
        <v>0</v>
      </c>
      <c r="F48" s="20">
        <f t="shared" si="34"/>
        <v>3897851.28</v>
      </c>
      <c r="G48" s="20">
        <f t="shared" si="34"/>
        <v>3897851</v>
      </c>
      <c r="H48" s="20">
        <f t="shared" si="26"/>
        <v>0.27999999979510903</v>
      </c>
      <c r="I48" s="20">
        <f t="shared" ref="I48:K48" si="35">SUM(I49:I50)</f>
        <v>3425911</v>
      </c>
      <c r="J48" s="20">
        <f t="shared" si="35"/>
        <v>3385316</v>
      </c>
      <c r="K48" s="20">
        <f t="shared" si="35"/>
        <v>-40595</v>
      </c>
      <c r="L48" s="50"/>
    </row>
    <row r="49" spans="1:12">
      <c r="A49" s="21" t="s">
        <v>60</v>
      </c>
      <c r="B49" s="22" t="s">
        <v>23</v>
      </c>
      <c r="C49" s="20">
        <v>4340776.47</v>
      </c>
      <c r="D49" s="20">
        <v>3897851.28</v>
      </c>
      <c r="E49" s="20"/>
      <c r="F49" s="20">
        <f>D49+E49</f>
        <v>3897851.28</v>
      </c>
      <c r="G49" s="20">
        <v>3897851</v>
      </c>
      <c r="H49" s="20">
        <f t="shared" si="26"/>
        <v>0.27999999979510903</v>
      </c>
      <c r="I49" s="20">
        <v>3425911</v>
      </c>
      <c r="J49" s="20">
        <v>3385316</v>
      </c>
      <c r="K49" s="20">
        <f t="shared" ref="K49:K50" si="36">J49-I49</f>
        <v>-40595</v>
      </c>
    </row>
    <row r="50" spans="1:12">
      <c r="A50" s="21" t="s">
        <v>61</v>
      </c>
      <c r="B50" s="22" t="s">
        <v>24</v>
      </c>
      <c r="C50" s="20">
        <v>-1522.74</v>
      </c>
      <c r="D50" s="20"/>
      <c r="E50" s="20"/>
      <c r="F50" s="20">
        <f>D50+E50</f>
        <v>0</v>
      </c>
      <c r="G50" s="20"/>
      <c r="H50" s="37">
        <f t="shared" si="26"/>
        <v>0</v>
      </c>
      <c r="I50" s="20"/>
      <c r="J50" s="20"/>
      <c r="K50" s="20">
        <f t="shared" si="36"/>
        <v>0</v>
      </c>
    </row>
    <row r="51" spans="1:12">
      <c r="A51" s="21"/>
      <c r="B51" s="22"/>
      <c r="C51" s="23"/>
      <c r="D51" s="23"/>
      <c r="E51" s="23"/>
      <c r="F51" s="23"/>
      <c r="G51" s="23"/>
      <c r="H51" s="23"/>
      <c r="I51" s="23"/>
      <c r="J51" s="23"/>
      <c r="K51" s="23"/>
    </row>
    <row r="52" spans="1:12">
      <c r="A52" s="24"/>
      <c r="B52" s="28" t="s">
        <v>25</v>
      </c>
      <c r="C52" s="20">
        <f t="shared" ref="C52" si="37">SUM(C53:C55)</f>
        <v>-2745</v>
      </c>
      <c r="D52" s="20">
        <f t="shared" ref="D52:G52" si="38">SUM(D53:D55)</f>
        <v>2799.96</v>
      </c>
      <c r="E52" s="20">
        <f t="shared" si="38"/>
        <v>0</v>
      </c>
      <c r="F52" s="20">
        <f t="shared" si="38"/>
        <v>2799.96</v>
      </c>
      <c r="G52" s="20">
        <f t="shared" si="38"/>
        <v>2800</v>
      </c>
      <c r="H52" s="20">
        <f t="shared" si="26"/>
        <v>-3.999999999996362E-2</v>
      </c>
      <c r="I52" s="20">
        <f t="shared" ref="I52:K52" si="39">SUM(I53:I55)</f>
        <v>2600</v>
      </c>
      <c r="J52" s="20">
        <f t="shared" si="39"/>
        <v>2600</v>
      </c>
      <c r="K52" s="20">
        <f t="shared" si="39"/>
        <v>0</v>
      </c>
      <c r="L52" s="50"/>
    </row>
    <row r="53" spans="1:12">
      <c r="A53" s="21" t="s">
        <v>62</v>
      </c>
      <c r="B53" s="22" t="s">
        <v>26</v>
      </c>
      <c r="C53" s="20">
        <v>-2745</v>
      </c>
      <c r="D53" s="20">
        <v>2799.96</v>
      </c>
      <c r="E53" s="20"/>
      <c r="F53" s="20">
        <f>D53+E53</f>
        <v>2799.96</v>
      </c>
      <c r="G53" s="20">
        <v>2800</v>
      </c>
      <c r="H53" s="20">
        <f t="shared" si="26"/>
        <v>-3.999999999996362E-2</v>
      </c>
      <c r="I53" s="20">
        <v>2600</v>
      </c>
      <c r="J53" s="20">
        <v>2600</v>
      </c>
      <c r="K53" s="20">
        <f t="shared" ref="K53" si="40">J53-I53</f>
        <v>0</v>
      </c>
    </row>
    <row r="54" spans="1:12">
      <c r="A54" s="21" t="s">
        <v>63</v>
      </c>
      <c r="B54" s="22" t="s">
        <v>27</v>
      </c>
      <c r="C54" s="20"/>
      <c r="D54" s="20"/>
      <c r="E54" s="20"/>
      <c r="F54" s="20">
        <f>D54+E54</f>
        <v>0</v>
      </c>
      <c r="G54" s="20"/>
      <c r="H54" s="20">
        <f t="shared" si="26"/>
        <v>0</v>
      </c>
      <c r="I54" s="20"/>
      <c r="J54" s="20"/>
      <c r="K54" s="20"/>
    </row>
    <row r="55" spans="1:12">
      <c r="A55" s="21" t="s">
        <v>64</v>
      </c>
      <c r="B55" s="22" t="s">
        <v>28</v>
      </c>
      <c r="C55" s="20"/>
      <c r="D55" s="20">
        <v>0</v>
      </c>
      <c r="E55" s="20"/>
      <c r="F55" s="20">
        <f>D55+E55</f>
        <v>0</v>
      </c>
      <c r="G55" s="20"/>
      <c r="H55" s="37">
        <f t="shared" si="26"/>
        <v>0</v>
      </c>
      <c r="I55" s="20"/>
      <c r="J55" s="20"/>
      <c r="K55" s="20"/>
    </row>
    <row r="56" spans="1:12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</row>
    <row r="57" spans="1:12">
      <c r="A57" s="24"/>
      <c r="B57" s="28" t="s">
        <v>29</v>
      </c>
      <c r="C57" s="20">
        <f t="shared" ref="C57" si="41">SUM(C58:C59)</f>
        <v>8014921.6600000001</v>
      </c>
      <c r="D57" s="20">
        <f t="shared" ref="D57:G57" si="42">SUM(D58:D59)</f>
        <v>8139962.5199999996</v>
      </c>
      <c r="E57" s="20">
        <f t="shared" si="42"/>
        <v>0</v>
      </c>
      <c r="F57" s="20">
        <f t="shared" si="42"/>
        <v>8139962.5199999996</v>
      </c>
      <c r="G57" s="20">
        <f t="shared" si="42"/>
        <v>8220963</v>
      </c>
      <c r="H57" s="20">
        <f t="shared" si="26"/>
        <v>-81000.480000000447</v>
      </c>
      <c r="I57" s="20">
        <f t="shared" ref="I57:K57" si="43">SUM(I58:I59)</f>
        <v>8024883</v>
      </c>
      <c r="J57" s="20">
        <f t="shared" si="43"/>
        <v>8024883</v>
      </c>
      <c r="K57" s="20">
        <f t="shared" si="43"/>
        <v>0</v>
      </c>
      <c r="L57" s="50"/>
    </row>
    <row r="58" spans="1:12">
      <c r="A58" s="21" t="s">
        <v>65</v>
      </c>
      <c r="B58" s="22" t="s">
        <v>30</v>
      </c>
      <c r="C58" s="20">
        <v>8133115.5800000001</v>
      </c>
      <c r="D58" s="20">
        <v>8219662.7999999998</v>
      </c>
      <c r="E58" s="20"/>
      <c r="F58" s="20">
        <f>D58+E58</f>
        <v>8219662.7999999998</v>
      </c>
      <c r="G58" s="20">
        <v>8300663</v>
      </c>
      <c r="H58" s="20">
        <f t="shared" si="26"/>
        <v>-81000.200000000186</v>
      </c>
      <c r="I58" s="20">
        <v>8149503</v>
      </c>
      <c r="J58" s="20">
        <v>8149503</v>
      </c>
      <c r="K58" s="20">
        <f t="shared" ref="K58:K59" si="44">J58-I58</f>
        <v>0</v>
      </c>
    </row>
    <row r="59" spans="1:12">
      <c r="A59" s="21" t="s">
        <v>66</v>
      </c>
      <c r="B59" s="22" t="s">
        <v>31</v>
      </c>
      <c r="C59" s="20">
        <v>-118193.92</v>
      </c>
      <c r="D59" s="20">
        <v>-79700.28</v>
      </c>
      <c r="E59" s="20"/>
      <c r="F59" s="20">
        <f>D59+E59</f>
        <v>-79700.28</v>
      </c>
      <c r="G59" s="20">
        <v>-79700</v>
      </c>
      <c r="H59" s="20">
        <f t="shared" si="26"/>
        <v>-0.27999999999883585</v>
      </c>
      <c r="I59" s="20">
        <v>-124620</v>
      </c>
      <c r="J59" s="20">
        <v>-124620</v>
      </c>
      <c r="K59" s="20">
        <f t="shared" si="44"/>
        <v>0</v>
      </c>
    </row>
    <row r="60" spans="1:12">
      <c r="A60" s="21"/>
      <c r="B60" s="25" t="s">
        <v>34</v>
      </c>
      <c r="C60" s="23"/>
      <c r="D60" s="23"/>
      <c r="E60" s="33"/>
      <c r="F60" s="33"/>
      <c r="G60" s="33"/>
      <c r="H60" s="33"/>
      <c r="I60" s="33"/>
      <c r="J60" s="33"/>
      <c r="K60" s="33"/>
    </row>
    <row r="61" spans="1:12" ht="13.8">
      <c r="A61" s="32"/>
      <c r="B61" s="26" t="s">
        <v>32</v>
      </c>
      <c r="C61" s="27">
        <f t="shared" ref="C61" si="45">C57+C52+C48+C44+C38</f>
        <v>43323208.460000008</v>
      </c>
      <c r="D61" s="27">
        <f t="shared" ref="D61:G61" si="46">D57+D52+D48+D44+D38</f>
        <v>42341402.759999998</v>
      </c>
      <c r="E61" s="27">
        <f t="shared" si="46"/>
        <v>4614</v>
      </c>
      <c r="F61" s="27">
        <f t="shared" si="46"/>
        <v>42346016.759999998</v>
      </c>
      <c r="G61" s="27">
        <f t="shared" si="46"/>
        <v>42635403</v>
      </c>
      <c r="H61" s="27">
        <f t="shared" ref="H61" si="47">F61-G61</f>
        <v>-289386.24000000209</v>
      </c>
      <c r="I61" s="27">
        <f t="shared" ref="I61:K61" si="48">I57+I52+I48+I44+I38</f>
        <v>40040029</v>
      </c>
      <c r="J61" s="27">
        <f t="shared" si="48"/>
        <v>39766199</v>
      </c>
      <c r="K61" s="27">
        <f t="shared" si="48"/>
        <v>-273830</v>
      </c>
      <c r="L61" s="50"/>
    </row>
    <row r="62" spans="1:12">
      <c r="A62" s="21"/>
      <c r="B62" s="3" t="s">
        <v>34</v>
      </c>
      <c r="C62" s="23"/>
      <c r="D62" s="23"/>
      <c r="E62" s="23"/>
      <c r="F62" s="23"/>
      <c r="G62" s="23"/>
      <c r="H62" s="23"/>
      <c r="I62" s="23"/>
      <c r="J62" s="23"/>
      <c r="K62" s="23"/>
    </row>
    <row r="63" spans="1:12" ht="13.8">
      <c r="A63" s="32"/>
      <c r="B63" s="26" t="s">
        <v>33</v>
      </c>
      <c r="C63" s="27">
        <f t="shared" ref="C63" si="49">C31+C33-C61</f>
        <v>-40271173.74000001</v>
      </c>
      <c r="D63" s="27">
        <f t="shared" ref="D63:G63" si="50">D31+D33-D61</f>
        <v>-40183382.399999999</v>
      </c>
      <c r="E63" s="27">
        <f t="shared" si="50"/>
        <v>-4614</v>
      </c>
      <c r="F63" s="27">
        <f t="shared" si="50"/>
        <v>-40187996.399999999</v>
      </c>
      <c r="G63" s="27">
        <f t="shared" si="50"/>
        <v>-40179919</v>
      </c>
      <c r="H63" s="27">
        <f t="shared" ref="H63" si="51">H31-H61</f>
        <v>-8077.3999999980442</v>
      </c>
      <c r="I63" s="27">
        <f t="shared" ref="I63:K63" si="52">I31+I33-I61</f>
        <v>-37772379</v>
      </c>
      <c r="J63" s="27">
        <f t="shared" si="52"/>
        <v>-37498549</v>
      </c>
      <c r="K63" s="27">
        <f t="shared" si="52"/>
        <v>273830</v>
      </c>
    </row>
    <row r="64" spans="1:12">
      <c r="A64" s="21"/>
      <c r="B64" s="25" t="s">
        <v>34</v>
      </c>
      <c r="C64" s="23"/>
      <c r="D64" s="23"/>
      <c r="E64" s="23"/>
      <c r="F64" s="23"/>
      <c r="G64" s="23"/>
      <c r="H64" s="23"/>
      <c r="I64" s="23"/>
      <c r="J64" s="23"/>
      <c r="K64" s="23"/>
    </row>
  </sheetData>
  <pageMargins left="0.25" right="0.25" top="0.75" bottom="0.75" header="0.3" footer="0.3"/>
  <pageSetup paperSize="9" scale="65" orientation="portrait" r:id="rId1"/>
  <headerFooter alignWithMargins="0">
    <oddHeader>&amp;R&amp;D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>
    <pageSetUpPr fitToPage="1"/>
  </sheetPr>
  <dimension ref="A1:L64"/>
  <sheetViews>
    <sheetView zoomScaleNormal="100"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C6" sqref="C6"/>
    </sheetView>
  </sheetViews>
  <sheetFormatPr defaultColWidth="9.109375" defaultRowHeight="13.2"/>
  <cols>
    <col min="1" max="1" width="6.33203125" style="4" customWidth="1"/>
    <col min="2" max="2" width="56.109375" style="4" bestFit="1" customWidth="1"/>
    <col min="3" max="3" width="16.6640625" style="36" customWidth="1"/>
    <col min="4" max="5" width="16.6640625" style="34" hidden="1" customWidth="1"/>
    <col min="6" max="6" width="16.6640625" style="34" customWidth="1"/>
    <col min="7" max="8" width="16.6640625" style="4" hidden="1" customWidth="1"/>
    <col min="9" max="11" width="16.6640625" style="34" customWidth="1"/>
    <col min="12" max="16384" width="9.109375" style="4"/>
  </cols>
  <sheetData>
    <row r="1" spans="1:11">
      <c r="A1" s="8"/>
      <c r="B1" s="9"/>
      <c r="C1" s="10"/>
      <c r="D1" s="38"/>
      <c r="E1" s="38"/>
      <c r="F1" s="38"/>
      <c r="G1" s="10"/>
      <c r="H1" s="10"/>
      <c r="I1" s="38"/>
      <c r="J1" s="38"/>
      <c r="K1" s="38"/>
    </row>
    <row r="2" spans="1:11" ht="33" customHeight="1">
      <c r="A2" s="11"/>
      <c r="B2" s="12"/>
      <c r="C2" s="13" t="s">
        <v>69</v>
      </c>
      <c r="D2" s="13" t="s">
        <v>70</v>
      </c>
      <c r="E2" s="13" t="s">
        <v>67</v>
      </c>
      <c r="F2" s="13" t="s">
        <v>71</v>
      </c>
      <c r="G2" s="13" t="s">
        <v>72</v>
      </c>
      <c r="H2" s="13" t="s">
        <v>68</v>
      </c>
      <c r="I2" s="13" t="s">
        <v>83</v>
      </c>
      <c r="J2" s="13" t="s">
        <v>85</v>
      </c>
      <c r="K2" s="13" t="s">
        <v>84</v>
      </c>
    </row>
    <row r="3" spans="1:11">
      <c r="A3" s="11"/>
      <c r="B3" s="5"/>
      <c r="C3" s="13"/>
      <c r="D3" s="13"/>
      <c r="E3" s="13"/>
      <c r="F3" s="13"/>
      <c r="G3" s="13" t="s">
        <v>73</v>
      </c>
      <c r="H3" s="13"/>
      <c r="I3" s="13" t="s">
        <v>86</v>
      </c>
      <c r="J3" s="13" t="s">
        <v>87</v>
      </c>
      <c r="K3" s="13"/>
    </row>
    <row r="4" spans="1:11">
      <c r="A4" s="11"/>
      <c r="B4" s="5" t="s">
        <v>82</v>
      </c>
      <c r="C4" s="14"/>
      <c r="D4" s="39"/>
      <c r="E4" s="39"/>
      <c r="F4" s="39"/>
      <c r="G4" s="14"/>
      <c r="H4" s="14"/>
      <c r="I4" s="39"/>
      <c r="J4" s="39"/>
      <c r="K4" s="39"/>
    </row>
    <row r="5" spans="1:11">
      <c r="A5" s="11"/>
      <c r="B5" s="12" t="s">
        <v>34</v>
      </c>
      <c r="C5" s="35"/>
      <c r="D5" s="40"/>
      <c r="E5" s="41"/>
      <c r="F5" s="41"/>
      <c r="G5" s="16"/>
      <c r="H5" s="16"/>
      <c r="I5" s="41"/>
      <c r="J5" s="41"/>
      <c r="K5" s="41"/>
    </row>
    <row r="6" spans="1:11" ht="13.8">
      <c r="A6" s="31"/>
      <c r="B6" s="26" t="s">
        <v>0</v>
      </c>
      <c r="C6" s="29"/>
      <c r="D6" s="42"/>
      <c r="E6" s="42"/>
      <c r="F6" s="42"/>
      <c r="G6" s="29"/>
      <c r="H6" s="29"/>
      <c r="I6" s="42"/>
      <c r="J6" s="42"/>
      <c r="K6" s="42"/>
    </row>
    <row r="7" spans="1:11">
      <c r="A7" s="17"/>
      <c r="B7" s="18" t="s">
        <v>34</v>
      </c>
      <c r="C7" s="7"/>
      <c r="D7" s="43"/>
      <c r="E7" s="43"/>
      <c r="F7" s="43"/>
      <c r="G7" s="1"/>
      <c r="H7" s="1"/>
      <c r="I7" s="43"/>
      <c r="J7" s="43"/>
      <c r="K7" s="43"/>
    </row>
    <row r="8" spans="1:11">
      <c r="A8" s="19"/>
      <c r="B8" s="2" t="s">
        <v>35</v>
      </c>
      <c r="C8" s="20">
        <f t="shared" ref="C8" si="0">SUM(C9:C12)</f>
        <v>2073108.86</v>
      </c>
      <c r="D8" s="20">
        <f t="shared" ref="D8:G8" si="1">SUM(D9:D12)</f>
        <v>2313900.12</v>
      </c>
      <c r="E8" s="20">
        <f t="shared" si="1"/>
        <v>0</v>
      </c>
      <c r="F8" s="20">
        <f t="shared" si="1"/>
        <v>2313900.12</v>
      </c>
      <c r="G8" s="20">
        <f t="shared" si="1"/>
        <v>2313900</v>
      </c>
      <c r="H8" s="20">
        <f>F8-G8</f>
        <v>0.12000000011175871</v>
      </c>
      <c r="I8" s="20">
        <f t="shared" ref="I8:K8" si="2">SUM(I9:I12)</f>
        <v>959500</v>
      </c>
      <c r="J8" s="20">
        <f t="shared" si="2"/>
        <v>959500</v>
      </c>
      <c r="K8" s="20">
        <f t="shared" si="2"/>
        <v>0</v>
      </c>
    </row>
    <row r="9" spans="1:11">
      <c r="A9" s="21" t="s">
        <v>39</v>
      </c>
      <c r="B9" s="22" t="s">
        <v>1</v>
      </c>
      <c r="C9" s="20">
        <v>2063013.49</v>
      </c>
      <c r="D9" s="20">
        <v>2311400.16</v>
      </c>
      <c r="E9" s="20"/>
      <c r="F9" s="20">
        <f>D9+E9</f>
        <v>2311400.16</v>
      </c>
      <c r="G9" s="20">
        <v>2311400</v>
      </c>
      <c r="H9" s="20">
        <f t="shared" ref="H9:H29" si="3">F9-G9</f>
        <v>0.16000000014901161</v>
      </c>
      <c r="I9" s="20">
        <v>959500</v>
      </c>
      <c r="J9" s="20">
        <v>959500</v>
      </c>
      <c r="K9" s="20">
        <f>J9-I9</f>
        <v>0</v>
      </c>
    </row>
    <row r="10" spans="1:11">
      <c r="A10" s="21" t="s">
        <v>40</v>
      </c>
      <c r="B10" s="22" t="s">
        <v>41</v>
      </c>
      <c r="C10" s="20"/>
      <c r="D10" s="20"/>
      <c r="E10" s="20"/>
      <c r="F10" s="20">
        <f>D10+E10</f>
        <v>0</v>
      </c>
      <c r="G10" s="20"/>
      <c r="H10" s="20">
        <f t="shared" si="3"/>
        <v>0</v>
      </c>
      <c r="I10" s="20"/>
      <c r="J10" s="20"/>
      <c r="K10" s="20">
        <f t="shared" ref="K10:K12" si="4">J10-I10</f>
        <v>0</v>
      </c>
    </row>
    <row r="11" spans="1:11">
      <c r="A11" s="21" t="s">
        <v>42</v>
      </c>
      <c r="B11" s="22" t="s">
        <v>2</v>
      </c>
      <c r="C11" s="20"/>
      <c r="D11" s="20"/>
      <c r="E11" s="20"/>
      <c r="F11" s="20">
        <f>D11+E11</f>
        <v>0</v>
      </c>
      <c r="G11" s="20"/>
      <c r="H11" s="20">
        <f t="shared" si="3"/>
        <v>0</v>
      </c>
      <c r="I11" s="20"/>
      <c r="J11" s="20"/>
      <c r="K11" s="20">
        <f t="shared" si="4"/>
        <v>0</v>
      </c>
    </row>
    <row r="12" spans="1:11">
      <c r="A12" s="21" t="s">
        <v>43</v>
      </c>
      <c r="B12" s="22" t="s">
        <v>3</v>
      </c>
      <c r="C12" s="20">
        <v>10095.370000000001</v>
      </c>
      <c r="D12" s="20">
        <v>2499.96</v>
      </c>
      <c r="E12" s="20"/>
      <c r="F12" s="20">
        <f>D12+E12</f>
        <v>2499.96</v>
      </c>
      <c r="G12" s="20">
        <v>2500</v>
      </c>
      <c r="H12" s="37">
        <f t="shared" si="3"/>
        <v>-3.999999999996362E-2</v>
      </c>
      <c r="I12" s="20"/>
      <c r="J12" s="20"/>
      <c r="K12" s="20">
        <f t="shared" si="4"/>
        <v>0</v>
      </c>
    </row>
    <row r="13" spans="1:11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>
      <c r="A14" s="24"/>
      <c r="B14" s="2" t="s">
        <v>4</v>
      </c>
      <c r="C14" s="20">
        <f t="shared" ref="C14" si="5">SUM(C15:C20)</f>
        <v>577133.79</v>
      </c>
      <c r="D14" s="20">
        <f t="shared" ref="D14:G14" si="6">SUM(D15:D20)</f>
        <v>547000.07999999996</v>
      </c>
      <c r="E14" s="20">
        <f t="shared" si="6"/>
        <v>0</v>
      </c>
      <c r="F14" s="20">
        <f t="shared" si="6"/>
        <v>547000.07999999996</v>
      </c>
      <c r="G14" s="20">
        <f t="shared" si="6"/>
        <v>547000</v>
      </c>
      <c r="H14" s="20">
        <f t="shared" si="3"/>
        <v>7.9999999958090484E-2</v>
      </c>
      <c r="I14" s="20">
        <f t="shared" ref="I14:K14" si="7">SUM(I15:I20)</f>
        <v>559500</v>
      </c>
      <c r="J14" s="20">
        <f t="shared" si="7"/>
        <v>559500</v>
      </c>
      <c r="K14" s="20">
        <f t="shared" si="7"/>
        <v>0</v>
      </c>
    </row>
    <row r="15" spans="1:11">
      <c r="A15" s="21" t="s">
        <v>44</v>
      </c>
      <c r="B15" s="22" t="s">
        <v>5</v>
      </c>
      <c r="C15" s="20"/>
      <c r="D15" s="20"/>
      <c r="E15" s="20"/>
      <c r="F15" s="20">
        <f t="shared" ref="F15:F20" si="8">D15+E15</f>
        <v>0</v>
      </c>
      <c r="G15" s="20"/>
      <c r="H15" s="20">
        <f t="shared" si="3"/>
        <v>0</v>
      </c>
      <c r="I15" s="20"/>
      <c r="J15" s="20"/>
      <c r="K15" s="20">
        <f>J15-I15</f>
        <v>0</v>
      </c>
    </row>
    <row r="16" spans="1:11">
      <c r="A16" s="21" t="s">
        <v>45</v>
      </c>
      <c r="B16" s="22" t="s">
        <v>6</v>
      </c>
      <c r="C16" s="20"/>
      <c r="D16" s="20"/>
      <c r="E16" s="20"/>
      <c r="F16" s="20">
        <f t="shared" si="8"/>
        <v>0</v>
      </c>
      <c r="G16" s="20"/>
      <c r="H16" s="20">
        <f t="shared" si="3"/>
        <v>0</v>
      </c>
      <c r="I16" s="20"/>
      <c r="J16" s="20"/>
      <c r="K16" s="20">
        <f t="shared" ref="K16:K20" si="9">J16-I16</f>
        <v>0</v>
      </c>
    </row>
    <row r="17" spans="1:11">
      <c r="A17" s="21" t="s">
        <v>46</v>
      </c>
      <c r="B17" s="22" t="s">
        <v>7</v>
      </c>
      <c r="C17" s="20"/>
      <c r="D17" s="20"/>
      <c r="E17" s="20"/>
      <c r="F17" s="20">
        <f t="shared" si="8"/>
        <v>0</v>
      </c>
      <c r="G17" s="20"/>
      <c r="H17" s="20">
        <f t="shared" si="3"/>
        <v>0</v>
      </c>
      <c r="I17" s="20"/>
      <c r="J17" s="20"/>
      <c r="K17" s="20">
        <f t="shared" si="9"/>
        <v>0</v>
      </c>
    </row>
    <row r="18" spans="1:11">
      <c r="A18" s="21" t="s">
        <v>47</v>
      </c>
      <c r="B18" s="22" t="s">
        <v>8</v>
      </c>
      <c r="C18" s="20">
        <v>561056.89</v>
      </c>
      <c r="D18" s="20">
        <v>547000.07999999996</v>
      </c>
      <c r="E18" s="20"/>
      <c r="F18" s="20">
        <f t="shared" si="8"/>
        <v>547000.07999999996</v>
      </c>
      <c r="G18" s="20">
        <v>547000</v>
      </c>
      <c r="H18" s="20">
        <f t="shared" si="3"/>
        <v>7.9999999958090484E-2</v>
      </c>
      <c r="I18" s="20">
        <v>559500</v>
      </c>
      <c r="J18" s="20">
        <v>559500</v>
      </c>
      <c r="K18" s="20">
        <f t="shared" si="9"/>
        <v>0</v>
      </c>
    </row>
    <row r="19" spans="1:11">
      <c r="A19" s="21" t="s">
        <v>48</v>
      </c>
      <c r="B19" s="22" t="s">
        <v>9</v>
      </c>
      <c r="C19" s="20"/>
      <c r="D19" s="20"/>
      <c r="E19" s="20"/>
      <c r="F19" s="20">
        <f t="shared" si="8"/>
        <v>0</v>
      </c>
      <c r="G19" s="20"/>
      <c r="H19" s="20">
        <f t="shared" si="3"/>
        <v>0</v>
      </c>
      <c r="I19" s="20"/>
      <c r="J19" s="20"/>
      <c r="K19" s="20">
        <f t="shared" si="9"/>
        <v>0</v>
      </c>
    </row>
    <row r="20" spans="1:11">
      <c r="A20" s="21" t="s">
        <v>49</v>
      </c>
      <c r="B20" s="22" t="s">
        <v>10</v>
      </c>
      <c r="C20" s="20">
        <v>16076.9</v>
      </c>
      <c r="D20" s="20"/>
      <c r="E20" s="20"/>
      <c r="F20" s="20">
        <f t="shared" si="8"/>
        <v>0</v>
      </c>
      <c r="G20" s="20"/>
      <c r="H20" s="37">
        <f t="shared" si="3"/>
        <v>0</v>
      </c>
      <c r="I20" s="20"/>
      <c r="J20" s="20"/>
      <c r="K20" s="20">
        <f t="shared" si="9"/>
        <v>0</v>
      </c>
    </row>
    <row r="21" spans="1:11">
      <c r="A21" s="21"/>
      <c r="B21" s="22"/>
      <c r="C21" s="23"/>
      <c r="D21" s="23"/>
      <c r="E21" s="23"/>
      <c r="F21" s="23"/>
      <c r="G21" s="23"/>
      <c r="H21" s="23"/>
      <c r="I21" s="23"/>
      <c r="J21" s="23"/>
      <c r="K21" s="23"/>
    </row>
    <row r="22" spans="1:11">
      <c r="A22" s="24"/>
      <c r="B22" s="2" t="s">
        <v>11</v>
      </c>
      <c r="C22" s="20">
        <f t="shared" ref="C22" si="10">SUM(C23)</f>
        <v>1605125.47</v>
      </c>
      <c r="D22" s="20">
        <f t="shared" ref="D22:G22" si="11">SUM(D23)</f>
        <v>529999.92000000004</v>
      </c>
      <c r="E22" s="20">
        <f t="shared" si="11"/>
        <v>0</v>
      </c>
      <c r="F22" s="20">
        <f t="shared" si="11"/>
        <v>529999.92000000004</v>
      </c>
      <c r="G22" s="20">
        <f t="shared" si="11"/>
        <v>1321836</v>
      </c>
      <c r="H22" s="20">
        <f t="shared" si="3"/>
        <v>-791836.08</v>
      </c>
      <c r="I22" s="20">
        <f t="shared" ref="I22:K22" si="12">SUM(I23)</f>
        <v>980000</v>
      </c>
      <c r="J22" s="20">
        <f t="shared" si="12"/>
        <v>980000</v>
      </c>
      <c r="K22" s="20">
        <f t="shared" si="12"/>
        <v>0</v>
      </c>
    </row>
    <row r="23" spans="1:11">
      <c r="A23" s="21" t="s">
        <v>50</v>
      </c>
      <c r="B23" s="22" t="s">
        <v>11</v>
      </c>
      <c r="C23" s="20">
        <v>1605125.47</v>
      </c>
      <c r="D23" s="20">
        <v>529999.92000000004</v>
      </c>
      <c r="E23" s="20"/>
      <c r="F23" s="20">
        <f>D23+E23</f>
        <v>529999.92000000004</v>
      </c>
      <c r="G23" s="20">
        <v>1321836</v>
      </c>
      <c r="H23" s="37">
        <f t="shared" si="3"/>
        <v>-791836.08</v>
      </c>
      <c r="I23" s="20">
        <v>980000</v>
      </c>
      <c r="J23" s="20">
        <v>980000</v>
      </c>
      <c r="K23" s="20">
        <f>J23-I23</f>
        <v>0</v>
      </c>
    </row>
    <row r="24" spans="1:11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</row>
    <row r="25" spans="1:11">
      <c r="A25" s="24"/>
      <c r="B25" s="2" t="s">
        <v>12</v>
      </c>
      <c r="C25" s="20">
        <f t="shared" ref="C25" si="13">SUM(C26)</f>
        <v>24527.5</v>
      </c>
      <c r="D25" s="20">
        <f t="shared" ref="D25:G25" si="14">SUM(D26)</f>
        <v>20000.04</v>
      </c>
      <c r="E25" s="20">
        <f t="shared" si="14"/>
        <v>0</v>
      </c>
      <c r="F25" s="20">
        <f t="shared" si="14"/>
        <v>20000.04</v>
      </c>
      <c r="G25" s="20">
        <f t="shared" si="14"/>
        <v>20000</v>
      </c>
      <c r="H25" s="20">
        <f t="shared" si="3"/>
        <v>4.0000000000873115E-2</v>
      </c>
      <c r="I25" s="20">
        <f t="shared" ref="I25:K25" si="15">SUM(I26)</f>
        <v>20000</v>
      </c>
      <c r="J25" s="20">
        <f t="shared" si="15"/>
        <v>20000</v>
      </c>
      <c r="K25" s="20">
        <f t="shared" si="15"/>
        <v>0</v>
      </c>
    </row>
    <row r="26" spans="1:11">
      <c r="A26" s="21" t="s">
        <v>51</v>
      </c>
      <c r="B26" s="22" t="s">
        <v>12</v>
      </c>
      <c r="C26" s="20">
        <v>24527.5</v>
      </c>
      <c r="D26" s="20">
        <v>20000.04</v>
      </c>
      <c r="E26" s="20"/>
      <c r="F26" s="20">
        <f>D26+E26</f>
        <v>20000.04</v>
      </c>
      <c r="G26" s="20">
        <v>20000</v>
      </c>
      <c r="H26" s="37">
        <f t="shared" si="3"/>
        <v>4.0000000000873115E-2</v>
      </c>
      <c r="I26" s="20">
        <v>20000</v>
      </c>
      <c r="J26" s="20">
        <v>20000</v>
      </c>
      <c r="K26" s="20">
        <f>J26-I26</f>
        <v>0</v>
      </c>
    </row>
    <row r="27" spans="1:11">
      <c r="A27" s="21"/>
      <c r="B27" s="22"/>
      <c r="C27" s="23"/>
      <c r="D27" s="23"/>
      <c r="E27" s="23"/>
      <c r="F27" s="23"/>
      <c r="G27" s="23"/>
      <c r="H27" s="23"/>
      <c r="I27" s="23"/>
      <c r="J27" s="23"/>
      <c r="K27" s="23"/>
    </row>
    <row r="28" spans="1:11">
      <c r="A28" s="24"/>
      <c r="B28" s="2" t="s">
        <v>13</v>
      </c>
      <c r="C28" s="20">
        <f t="shared" ref="C28" si="16">SUM(C29)</f>
        <v>5810.44</v>
      </c>
      <c r="D28" s="20">
        <f t="shared" ref="D28:G28" si="17">SUM(D29)</f>
        <v>300</v>
      </c>
      <c r="E28" s="20">
        <f t="shared" si="17"/>
        <v>0</v>
      </c>
      <c r="F28" s="20">
        <f t="shared" si="17"/>
        <v>300</v>
      </c>
      <c r="G28" s="20">
        <f t="shared" si="17"/>
        <v>300</v>
      </c>
      <c r="H28" s="20">
        <f t="shared" si="3"/>
        <v>0</v>
      </c>
      <c r="I28" s="20">
        <f t="shared" ref="I28:K28" si="18">SUM(I29)</f>
        <v>0</v>
      </c>
      <c r="J28" s="20">
        <f t="shared" si="18"/>
        <v>0</v>
      </c>
      <c r="K28" s="20">
        <f t="shared" si="18"/>
        <v>0</v>
      </c>
    </row>
    <row r="29" spans="1:11">
      <c r="A29" s="21" t="s">
        <v>52</v>
      </c>
      <c r="B29" s="22" t="s">
        <v>13</v>
      </c>
      <c r="C29" s="20">
        <v>5810.44</v>
      </c>
      <c r="D29" s="20">
        <v>300</v>
      </c>
      <c r="E29" s="20"/>
      <c r="F29" s="20">
        <f>D29+E29</f>
        <v>300</v>
      </c>
      <c r="G29" s="20">
        <v>300</v>
      </c>
      <c r="H29" s="20">
        <f t="shared" si="3"/>
        <v>0</v>
      </c>
      <c r="I29" s="20"/>
      <c r="J29" s="20"/>
      <c r="K29" s="20">
        <f>J29-I29</f>
        <v>0</v>
      </c>
    </row>
    <row r="30" spans="1:11">
      <c r="A30" s="21"/>
      <c r="B30" s="25" t="s">
        <v>34</v>
      </c>
      <c r="C30" s="23"/>
      <c r="D30" s="23"/>
      <c r="E30" s="33"/>
      <c r="F30" s="33"/>
      <c r="G30" s="33"/>
      <c r="H30" s="33"/>
      <c r="I30" s="33"/>
      <c r="J30" s="33"/>
      <c r="K30" s="33"/>
    </row>
    <row r="31" spans="1:11" ht="13.8">
      <c r="A31" s="32"/>
      <c r="B31" s="26" t="s">
        <v>14</v>
      </c>
      <c r="C31" s="27">
        <f t="shared" ref="C31" si="19">C28+C25+C22+C14+C8</f>
        <v>4285706.0600000005</v>
      </c>
      <c r="D31" s="27">
        <f t="shared" ref="D31:G31" si="20">D28+D25+D22+D14+D8</f>
        <v>3411200.16</v>
      </c>
      <c r="E31" s="27">
        <f t="shared" si="20"/>
        <v>0</v>
      </c>
      <c r="F31" s="27">
        <f t="shared" si="20"/>
        <v>3411200.16</v>
      </c>
      <c r="G31" s="27">
        <f t="shared" si="20"/>
        <v>4203036</v>
      </c>
      <c r="H31" s="27">
        <f t="shared" ref="H31" si="21">F31-G31</f>
        <v>-791835.83999999985</v>
      </c>
      <c r="I31" s="27">
        <f t="shared" ref="I31:K31" si="22">I28+I25+I22+I14+I8</f>
        <v>2519000</v>
      </c>
      <c r="J31" s="27">
        <f t="shared" si="22"/>
        <v>2519000</v>
      </c>
      <c r="K31" s="27">
        <f t="shared" si="22"/>
        <v>0</v>
      </c>
    </row>
    <row r="32" spans="1:11">
      <c r="A32" s="21"/>
      <c r="B32" s="25" t="s">
        <v>34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1:12">
      <c r="A33" s="24"/>
      <c r="B33" s="2" t="s">
        <v>15</v>
      </c>
      <c r="C33" s="20">
        <f t="shared" ref="C33" si="23">SUM(C34)</f>
        <v>0</v>
      </c>
      <c r="D33" s="20">
        <f t="shared" ref="D33:G33" si="24">SUM(D34)</f>
        <v>0</v>
      </c>
      <c r="E33" s="20">
        <f t="shared" si="24"/>
        <v>0</v>
      </c>
      <c r="F33" s="20">
        <f t="shared" si="24"/>
        <v>0</v>
      </c>
      <c r="G33" s="20">
        <f t="shared" si="24"/>
        <v>0</v>
      </c>
      <c r="H33" s="20">
        <f>IF(G33=0,0,G33-F33)</f>
        <v>0</v>
      </c>
      <c r="I33" s="20">
        <f t="shared" ref="I33:K33" si="25">SUM(I34)</f>
        <v>0</v>
      </c>
      <c r="J33" s="20">
        <f t="shared" si="25"/>
        <v>0</v>
      </c>
      <c r="K33" s="20">
        <f t="shared" si="25"/>
        <v>0</v>
      </c>
    </row>
    <row r="34" spans="1:12">
      <c r="A34" s="21" t="s">
        <v>53</v>
      </c>
      <c r="B34" s="22" t="s">
        <v>15</v>
      </c>
      <c r="C34" s="20"/>
      <c r="D34" s="20">
        <v>0</v>
      </c>
      <c r="E34" s="20"/>
      <c r="F34" s="20">
        <f>D34+E34</f>
        <v>0</v>
      </c>
      <c r="G34" s="20"/>
      <c r="H34" s="20" t="str">
        <f>IF(G34="","",G34-F34)</f>
        <v/>
      </c>
      <c r="I34" s="20"/>
      <c r="J34" s="20"/>
      <c r="K34" s="20"/>
    </row>
    <row r="35" spans="1:12">
      <c r="A35" s="21"/>
      <c r="B35" s="25" t="s">
        <v>34</v>
      </c>
      <c r="C35" s="23"/>
      <c r="D35" s="23"/>
      <c r="E35" s="33"/>
      <c r="F35" s="33"/>
      <c r="G35" s="33"/>
      <c r="H35" s="33"/>
      <c r="I35" s="33"/>
      <c r="J35" s="33"/>
      <c r="K35" s="33"/>
    </row>
    <row r="36" spans="1:12" ht="13.8">
      <c r="A36" s="32"/>
      <c r="B36" s="26" t="s">
        <v>16</v>
      </c>
      <c r="C36" s="27"/>
      <c r="D36" s="27"/>
      <c r="E36" s="27"/>
      <c r="F36" s="27"/>
      <c r="G36" s="27"/>
      <c r="H36" s="27"/>
      <c r="I36" s="27"/>
      <c r="J36" s="27"/>
      <c r="K36" s="27"/>
    </row>
    <row r="37" spans="1:12" ht="13.8">
      <c r="A37" s="21"/>
      <c r="B37" s="6"/>
      <c r="C37" s="30"/>
      <c r="D37" s="30"/>
      <c r="E37" s="30"/>
      <c r="F37" s="30"/>
      <c r="G37" s="30"/>
      <c r="H37" s="30"/>
      <c r="I37" s="30"/>
      <c r="J37" s="30"/>
      <c r="K37" s="30"/>
    </row>
    <row r="38" spans="1:12">
      <c r="A38" s="24"/>
      <c r="B38" s="28" t="s">
        <v>36</v>
      </c>
      <c r="C38" s="20">
        <f>SUM(C39:C42)</f>
        <v>7098322</v>
      </c>
      <c r="D38" s="20">
        <f>SUM(D39:D42)</f>
        <v>7129091.2799999993</v>
      </c>
      <c r="E38" s="20">
        <f>SUM(E39:E42)</f>
        <v>0</v>
      </c>
      <c r="F38" s="20">
        <f>SUM(F39:F42)</f>
        <v>7129091.2799999993</v>
      </c>
      <c r="G38" s="20">
        <f>SUM(G39:G42)</f>
        <v>7917396</v>
      </c>
      <c r="H38" s="20">
        <f t="shared" ref="H38:H59" si="26">F38-G38</f>
        <v>-788304.72000000067</v>
      </c>
      <c r="I38" s="20">
        <f>SUM(I39:I42)</f>
        <v>6914686</v>
      </c>
      <c r="J38" s="20">
        <f t="shared" ref="J38:K38" si="27">SUM(J39:J42)</f>
        <v>6801204</v>
      </c>
      <c r="K38" s="20">
        <f t="shared" si="27"/>
        <v>-113482</v>
      </c>
      <c r="L38" s="50"/>
    </row>
    <row r="39" spans="1:12">
      <c r="A39" s="21" t="s">
        <v>54</v>
      </c>
      <c r="B39" s="22" t="s">
        <v>17</v>
      </c>
      <c r="C39" s="20">
        <v>5813715.7699999996</v>
      </c>
      <c r="D39" s="20">
        <v>5792241</v>
      </c>
      <c r="E39" s="20"/>
      <c r="F39" s="20">
        <f>D39+E39</f>
        <v>5792241</v>
      </c>
      <c r="G39" s="20">
        <v>6432723</v>
      </c>
      <c r="H39" s="20">
        <f t="shared" si="26"/>
        <v>-640482</v>
      </c>
      <c r="I39" s="20">
        <v>5589432</v>
      </c>
      <c r="J39" s="20">
        <v>5562447</v>
      </c>
      <c r="K39" s="20">
        <f t="shared" ref="K39:K42" si="28">J39-I39</f>
        <v>-26985</v>
      </c>
    </row>
    <row r="40" spans="1:12">
      <c r="A40" s="21" t="s">
        <v>55</v>
      </c>
      <c r="B40" s="22" t="s">
        <v>18</v>
      </c>
      <c r="C40" s="20">
        <v>996077.66</v>
      </c>
      <c r="D40" s="20">
        <v>993369.59999999998</v>
      </c>
      <c r="E40" s="20"/>
      <c r="F40" s="20">
        <f>D40+E40</f>
        <v>993369.59999999998</v>
      </c>
      <c r="G40" s="20">
        <v>1103212</v>
      </c>
      <c r="H40" s="20">
        <f t="shared" si="26"/>
        <v>-109842.40000000002</v>
      </c>
      <c r="I40" s="20">
        <v>952998</v>
      </c>
      <c r="J40" s="20">
        <v>940054</v>
      </c>
      <c r="K40" s="20">
        <f t="shared" si="28"/>
        <v>-12944</v>
      </c>
    </row>
    <row r="41" spans="1:12">
      <c r="A41" s="21" t="s">
        <v>56</v>
      </c>
      <c r="B41" s="22" t="s">
        <v>19</v>
      </c>
      <c r="C41" s="20">
        <v>352494.57</v>
      </c>
      <c r="D41" s="20">
        <v>343480.68</v>
      </c>
      <c r="E41" s="20"/>
      <c r="F41" s="20">
        <f>D41+E41</f>
        <v>343480.68</v>
      </c>
      <c r="G41" s="20">
        <v>381461</v>
      </c>
      <c r="H41" s="20">
        <f t="shared" si="26"/>
        <v>-37980.320000000007</v>
      </c>
      <c r="I41" s="20">
        <v>372256</v>
      </c>
      <c r="J41" s="20">
        <v>298703</v>
      </c>
      <c r="K41" s="20">
        <f t="shared" si="28"/>
        <v>-73553</v>
      </c>
    </row>
    <row r="42" spans="1:12">
      <c r="A42" s="21" t="s">
        <v>57</v>
      </c>
      <c r="B42" s="22" t="s">
        <v>20</v>
      </c>
      <c r="C42" s="20">
        <v>-63966</v>
      </c>
      <c r="D42" s="20"/>
      <c r="E42" s="20"/>
      <c r="F42" s="20">
        <f>D42+E42</f>
        <v>0</v>
      </c>
      <c r="G42" s="20"/>
      <c r="H42" s="37">
        <f t="shared" si="26"/>
        <v>0</v>
      </c>
      <c r="I42" s="20"/>
      <c r="J42" s="20"/>
      <c r="K42" s="20">
        <f t="shared" si="28"/>
        <v>0</v>
      </c>
    </row>
    <row r="43" spans="1:12">
      <c r="A43" s="21"/>
      <c r="B43" s="22"/>
      <c r="C43" s="23"/>
      <c r="D43" s="23"/>
      <c r="E43" s="23"/>
      <c r="F43" s="23"/>
      <c r="G43" s="23"/>
      <c r="H43" s="23"/>
      <c r="I43" s="23"/>
      <c r="J43" s="23"/>
      <c r="K43" s="23"/>
    </row>
    <row r="44" spans="1:12">
      <c r="A44" s="24"/>
      <c r="B44" s="28" t="s">
        <v>37</v>
      </c>
      <c r="C44" s="20">
        <f t="shared" ref="C44" si="29">SUM(C45:C46)</f>
        <v>1463906.33</v>
      </c>
      <c r="D44" s="20">
        <f t="shared" ref="D44:G44" si="30">SUM(D45:D46)</f>
        <v>986526.24</v>
      </c>
      <c r="E44" s="20">
        <f t="shared" si="30"/>
        <v>0</v>
      </c>
      <c r="F44" s="20">
        <f t="shared" si="30"/>
        <v>986526.24</v>
      </c>
      <c r="G44" s="20">
        <f t="shared" si="30"/>
        <v>1079267</v>
      </c>
      <c r="H44" s="20">
        <f t="shared" si="26"/>
        <v>-92740.760000000009</v>
      </c>
      <c r="I44" s="20">
        <f t="shared" ref="I44:K44" si="31">SUM(I45:I46)</f>
        <v>1148777</v>
      </c>
      <c r="J44" s="20">
        <f t="shared" si="31"/>
        <v>1148777</v>
      </c>
      <c r="K44" s="20">
        <f t="shared" si="31"/>
        <v>0</v>
      </c>
      <c r="L44" s="50"/>
    </row>
    <row r="45" spans="1:12">
      <c r="A45" s="21" t="s">
        <v>58</v>
      </c>
      <c r="B45" s="22" t="s">
        <v>21</v>
      </c>
      <c r="C45" s="20"/>
      <c r="D45" s="20">
        <v>1500</v>
      </c>
      <c r="E45" s="20"/>
      <c r="F45" s="20">
        <f>D45+E45</f>
        <v>1500</v>
      </c>
      <c r="G45" s="20">
        <v>1500</v>
      </c>
      <c r="H45" s="20">
        <f t="shared" si="26"/>
        <v>0</v>
      </c>
      <c r="I45" s="20"/>
      <c r="J45" s="20"/>
      <c r="K45" s="20">
        <f t="shared" ref="K45:K46" si="32">J45-I45</f>
        <v>0</v>
      </c>
    </row>
    <row r="46" spans="1:12">
      <c r="A46" s="21" t="s">
        <v>59</v>
      </c>
      <c r="B46" s="22" t="s">
        <v>22</v>
      </c>
      <c r="C46" s="20">
        <v>1463906.33</v>
      </c>
      <c r="D46" s="20">
        <v>985026.24</v>
      </c>
      <c r="E46" s="20"/>
      <c r="F46" s="20">
        <f>D46+E46</f>
        <v>985026.24</v>
      </c>
      <c r="G46" s="20">
        <v>1077767</v>
      </c>
      <c r="H46" s="37">
        <f t="shared" si="26"/>
        <v>-92740.760000000009</v>
      </c>
      <c r="I46" s="20">
        <v>1148777</v>
      </c>
      <c r="J46" s="20">
        <v>1148777</v>
      </c>
      <c r="K46" s="20">
        <f t="shared" si="32"/>
        <v>0</v>
      </c>
    </row>
    <row r="47" spans="1:12">
      <c r="A47" s="21"/>
      <c r="B47" s="22"/>
      <c r="C47" s="23"/>
      <c r="D47" s="23"/>
      <c r="E47" s="23"/>
      <c r="F47" s="23"/>
      <c r="G47" s="23"/>
      <c r="H47" s="23"/>
      <c r="I47" s="23"/>
      <c r="J47" s="23"/>
      <c r="K47" s="23"/>
    </row>
    <row r="48" spans="1:12">
      <c r="A48" s="24"/>
      <c r="B48" s="28" t="s">
        <v>38</v>
      </c>
      <c r="C48" s="20">
        <f t="shared" ref="C48" si="33">SUM(C49:C50)</f>
        <v>657072.52999999991</v>
      </c>
      <c r="D48" s="20">
        <f t="shared" ref="D48:G48" si="34">SUM(D49:D50)</f>
        <v>496890.24</v>
      </c>
      <c r="E48" s="20">
        <f t="shared" si="34"/>
        <v>0</v>
      </c>
      <c r="F48" s="20">
        <f t="shared" si="34"/>
        <v>496890.24</v>
      </c>
      <c r="G48" s="20">
        <f t="shared" si="34"/>
        <v>543261</v>
      </c>
      <c r="H48" s="20">
        <f t="shared" si="26"/>
        <v>-46370.760000000009</v>
      </c>
      <c r="I48" s="20">
        <f t="shared" ref="I48:K48" si="35">SUM(I49:I50)</f>
        <v>491297</v>
      </c>
      <c r="J48" s="20">
        <f t="shared" si="35"/>
        <v>479816</v>
      </c>
      <c r="K48" s="20">
        <f t="shared" si="35"/>
        <v>-11481</v>
      </c>
      <c r="L48" s="50"/>
    </row>
    <row r="49" spans="1:12">
      <c r="A49" s="21" t="s">
        <v>60</v>
      </c>
      <c r="B49" s="22" t="s">
        <v>23</v>
      </c>
      <c r="C49" s="20">
        <v>657077.81999999995</v>
      </c>
      <c r="D49" s="20">
        <v>496890.24</v>
      </c>
      <c r="E49" s="20"/>
      <c r="F49" s="20">
        <f>D49+E49</f>
        <v>496890.24</v>
      </c>
      <c r="G49" s="20">
        <v>543261</v>
      </c>
      <c r="H49" s="20">
        <f t="shared" si="26"/>
        <v>-46370.760000000009</v>
      </c>
      <c r="I49" s="20">
        <v>491297</v>
      </c>
      <c r="J49" s="20">
        <v>479816</v>
      </c>
      <c r="K49" s="20">
        <f t="shared" ref="K49:K50" si="36">J49-I49</f>
        <v>-11481</v>
      </c>
    </row>
    <row r="50" spans="1:12">
      <c r="A50" s="21" t="s">
        <v>61</v>
      </c>
      <c r="B50" s="22" t="s">
        <v>24</v>
      </c>
      <c r="C50" s="20">
        <v>-5.29</v>
      </c>
      <c r="D50" s="20"/>
      <c r="E50" s="20"/>
      <c r="F50" s="20">
        <f>D50+E50</f>
        <v>0</v>
      </c>
      <c r="G50" s="20"/>
      <c r="H50" s="37">
        <f t="shared" si="26"/>
        <v>0</v>
      </c>
      <c r="I50" s="20"/>
      <c r="J50" s="20"/>
      <c r="K50" s="20">
        <f t="shared" si="36"/>
        <v>0</v>
      </c>
    </row>
    <row r="51" spans="1:12">
      <c r="A51" s="21"/>
      <c r="B51" s="22"/>
      <c r="C51" s="23"/>
      <c r="D51" s="23"/>
      <c r="E51" s="23"/>
      <c r="F51" s="23"/>
      <c r="G51" s="23"/>
      <c r="H51" s="23"/>
      <c r="I51" s="23"/>
      <c r="J51" s="23"/>
      <c r="K51" s="23"/>
    </row>
    <row r="52" spans="1:12">
      <c r="A52" s="24"/>
      <c r="B52" s="28" t="s">
        <v>25</v>
      </c>
      <c r="C52" s="20">
        <f t="shared" ref="C52" si="37">SUM(C53:C55)</f>
        <v>4300</v>
      </c>
      <c r="D52" s="20">
        <f t="shared" ref="D52:G52" si="38">SUM(D53:D55)</f>
        <v>4100.04</v>
      </c>
      <c r="E52" s="20">
        <f t="shared" si="38"/>
        <v>0</v>
      </c>
      <c r="F52" s="20">
        <f t="shared" si="38"/>
        <v>4100.04</v>
      </c>
      <c r="G52" s="20">
        <f t="shared" si="38"/>
        <v>4100</v>
      </c>
      <c r="H52" s="20">
        <f t="shared" si="26"/>
        <v>3.999999999996362E-2</v>
      </c>
      <c r="I52" s="20">
        <f t="shared" ref="I52:K52" si="39">SUM(I53:I55)</f>
        <v>4100</v>
      </c>
      <c r="J52" s="20">
        <f t="shared" si="39"/>
        <v>4100</v>
      </c>
      <c r="K52" s="20">
        <f t="shared" si="39"/>
        <v>0</v>
      </c>
      <c r="L52" s="50"/>
    </row>
    <row r="53" spans="1:12">
      <c r="A53" s="21" t="s">
        <v>62</v>
      </c>
      <c r="B53" s="22" t="s">
        <v>26</v>
      </c>
      <c r="C53" s="20">
        <v>800</v>
      </c>
      <c r="D53" s="20">
        <v>600</v>
      </c>
      <c r="E53" s="20"/>
      <c r="F53" s="20">
        <f>D53+E53</f>
        <v>600</v>
      </c>
      <c r="G53" s="20">
        <v>600</v>
      </c>
      <c r="H53" s="20">
        <f t="shared" si="26"/>
        <v>0</v>
      </c>
      <c r="I53" s="20">
        <v>4100</v>
      </c>
      <c r="J53" s="20">
        <v>4100</v>
      </c>
      <c r="K53" s="20">
        <f t="shared" ref="K53" si="40">J53-I53</f>
        <v>0</v>
      </c>
    </row>
    <row r="54" spans="1:12">
      <c r="A54" s="21" t="s">
        <v>63</v>
      </c>
      <c r="B54" s="22" t="s">
        <v>27</v>
      </c>
      <c r="C54" s="20">
        <v>3500</v>
      </c>
      <c r="D54" s="20">
        <v>3500.04</v>
      </c>
      <c r="E54" s="20"/>
      <c r="F54" s="20">
        <f>D54+E54</f>
        <v>3500.04</v>
      </c>
      <c r="G54" s="20">
        <v>3500</v>
      </c>
      <c r="H54" s="20">
        <f t="shared" si="26"/>
        <v>3.999999999996362E-2</v>
      </c>
      <c r="I54" s="20"/>
      <c r="J54" s="20"/>
      <c r="K54" s="20"/>
    </row>
    <row r="55" spans="1:12">
      <c r="A55" s="21" t="s">
        <v>64</v>
      </c>
      <c r="B55" s="22" t="s">
        <v>28</v>
      </c>
      <c r="C55" s="20"/>
      <c r="D55" s="20">
        <v>0</v>
      </c>
      <c r="E55" s="20"/>
      <c r="F55" s="20">
        <f>D55+E55</f>
        <v>0</v>
      </c>
      <c r="G55" s="20"/>
      <c r="H55" s="37">
        <f t="shared" si="26"/>
        <v>0</v>
      </c>
      <c r="I55" s="20"/>
      <c r="J55" s="20"/>
      <c r="K55" s="20"/>
    </row>
    <row r="56" spans="1:12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</row>
    <row r="57" spans="1:12">
      <c r="A57" s="24"/>
      <c r="B57" s="28" t="s">
        <v>29</v>
      </c>
      <c r="C57" s="20">
        <f t="shared" ref="C57" si="41">SUM(C58:C59)</f>
        <v>1796419.8899999997</v>
      </c>
      <c r="D57" s="20">
        <f t="shared" ref="D57:G57" si="42">SUM(D58:D59)</f>
        <v>1595706.36</v>
      </c>
      <c r="E57" s="20">
        <f t="shared" si="42"/>
        <v>0</v>
      </c>
      <c r="F57" s="20">
        <f t="shared" si="42"/>
        <v>1595706.36</v>
      </c>
      <c r="G57" s="20">
        <f t="shared" si="42"/>
        <v>1655973</v>
      </c>
      <c r="H57" s="20">
        <f t="shared" si="26"/>
        <v>-60266.639999999898</v>
      </c>
      <c r="I57" s="20">
        <f t="shared" ref="I57:K57" si="43">SUM(I58:I59)</f>
        <v>1760140</v>
      </c>
      <c r="J57" s="20">
        <f t="shared" si="43"/>
        <v>1760140</v>
      </c>
      <c r="K57" s="20">
        <f t="shared" si="43"/>
        <v>0</v>
      </c>
      <c r="L57" s="50"/>
    </row>
    <row r="58" spans="1:12">
      <c r="A58" s="21" t="s">
        <v>65</v>
      </c>
      <c r="B58" s="22" t="s">
        <v>30</v>
      </c>
      <c r="C58" s="20">
        <v>2475160.3199999998</v>
      </c>
      <c r="D58" s="20">
        <v>2409674.16</v>
      </c>
      <c r="E58" s="20"/>
      <c r="F58" s="20">
        <f>D58+E58</f>
        <v>2409674.16</v>
      </c>
      <c r="G58" s="20">
        <v>2469941</v>
      </c>
      <c r="H58" s="20">
        <f t="shared" si="26"/>
        <v>-60266.839999999851</v>
      </c>
      <c r="I58" s="20">
        <v>2483711</v>
      </c>
      <c r="J58" s="20">
        <v>2483711</v>
      </c>
      <c r="K58" s="20">
        <f t="shared" ref="K58:K59" si="44">J58-I58</f>
        <v>0</v>
      </c>
    </row>
    <row r="59" spans="1:12">
      <c r="A59" s="21" t="s">
        <v>66</v>
      </c>
      <c r="B59" s="22" t="s">
        <v>31</v>
      </c>
      <c r="C59" s="20">
        <v>-678740.43</v>
      </c>
      <c r="D59" s="20">
        <v>-813967.8</v>
      </c>
      <c r="E59" s="20"/>
      <c r="F59" s="20">
        <f>D59+E59</f>
        <v>-813967.8</v>
      </c>
      <c r="G59" s="20">
        <v>-813968</v>
      </c>
      <c r="H59" s="20">
        <f t="shared" si="26"/>
        <v>0.19999999995343387</v>
      </c>
      <c r="I59" s="20">
        <v>-723571</v>
      </c>
      <c r="J59" s="20">
        <v>-723571</v>
      </c>
      <c r="K59" s="20">
        <f t="shared" si="44"/>
        <v>0</v>
      </c>
    </row>
    <row r="60" spans="1:12">
      <c r="A60" s="21"/>
      <c r="B60" s="25" t="s">
        <v>34</v>
      </c>
      <c r="C60" s="23"/>
      <c r="D60" s="23"/>
      <c r="E60" s="33"/>
      <c r="F60" s="33"/>
      <c r="G60" s="33"/>
      <c r="H60" s="33"/>
      <c r="I60" s="33"/>
      <c r="J60" s="33"/>
      <c r="K60" s="33"/>
    </row>
    <row r="61" spans="1:12" ht="13.8">
      <c r="A61" s="32"/>
      <c r="B61" s="26" t="s">
        <v>32</v>
      </c>
      <c r="C61" s="27">
        <f t="shared" ref="C61" si="45">C57+C52+C48+C44+C38</f>
        <v>11020020.75</v>
      </c>
      <c r="D61" s="27">
        <f t="shared" ref="D61:G61" si="46">D57+D52+D48+D44+D38</f>
        <v>10212314.16</v>
      </c>
      <c r="E61" s="27">
        <f t="shared" si="46"/>
        <v>0</v>
      </c>
      <c r="F61" s="27">
        <f t="shared" si="46"/>
        <v>10212314.16</v>
      </c>
      <c r="G61" s="27">
        <f t="shared" si="46"/>
        <v>11199997</v>
      </c>
      <c r="H61" s="27">
        <f t="shared" ref="H61" si="47">F61-G61</f>
        <v>-987682.83999999985</v>
      </c>
      <c r="I61" s="27">
        <f t="shared" ref="I61:K61" si="48">I57+I52+I48+I44+I38</f>
        <v>10319000</v>
      </c>
      <c r="J61" s="27">
        <f t="shared" si="48"/>
        <v>10194037</v>
      </c>
      <c r="K61" s="27">
        <f t="shared" si="48"/>
        <v>-124963</v>
      </c>
      <c r="L61" s="50"/>
    </row>
    <row r="62" spans="1:12">
      <c r="A62" s="21"/>
      <c r="B62" s="3" t="s">
        <v>34</v>
      </c>
      <c r="C62" s="23"/>
      <c r="D62" s="23"/>
      <c r="E62" s="23"/>
      <c r="F62" s="23"/>
      <c r="G62" s="23"/>
      <c r="H62" s="23"/>
      <c r="I62" s="23"/>
      <c r="J62" s="23"/>
      <c r="K62" s="23"/>
    </row>
    <row r="63" spans="1:12" ht="13.8">
      <c r="A63" s="32"/>
      <c r="B63" s="26" t="s">
        <v>33</v>
      </c>
      <c r="C63" s="27">
        <f t="shared" ref="C63" si="49">C31+C33-C61</f>
        <v>-6734314.6899999995</v>
      </c>
      <c r="D63" s="27">
        <f t="shared" ref="D63:G63" si="50">D31+D33-D61</f>
        <v>-6801114</v>
      </c>
      <c r="E63" s="27">
        <f t="shared" si="50"/>
        <v>0</v>
      </c>
      <c r="F63" s="27">
        <f t="shared" si="50"/>
        <v>-6801114</v>
      </c>
      <c r="G63" s="27">
        <f t="shared" si="50"/>
        <v>-6996961</v>
      </c>
      <c r="H63" s="27">
        <f t="shared" ref="H63" si="51">H31-H61</f>
        <v>195847</v>
      </c>
      <c r="I63" s="27">
        <f t="shared" ref="I63:K63" si="52">I31+I33-I61</f>
        <v>-7800000</v>
      </c>
      <c r="J63" s="27">
        <f t="shared" si="52"/>
        <v>-7675037</v>
      </c>
      <c r="K63" s="27">
        <f t="shared" si="52"/>
        <v>124963</v>
      </c>
    </row>
    <row r="64" spans="1:12">
      <c r="A64" s="21"/>
      <c r="B64" s="25" t="s">
        <v>34</v>
      </c>
      <c r="C64" s="23"/>
      <c r="D64" s="23"/>
      <c r="E64" s="23"/>
      <c r="F64" s="23"/>
      <c r="G64" s="23"/>
      <c r="H64" s="23"/>
      <c r="I64" s="23"/>
      <c r="J64" s="23"/>
      <c r="K64" s="23"/>
    </row>
  </sheetData>
  <phoneticPr fontId="7" type="noConversion"/>
  <pageMargins left="0.25" right="0.25" top="0.75" bottom="0.75" header="0.3" footer="0.3"/>
  <pageSetup paperSize="9" scale="65" orientation="portrait" r:id="rId1"/>
  <headerFooter alignWithMargins="0"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VAPELK</vt:lpstr>
      <vt:lpstr>VAL YHT</vt:lpstr>
      <vt:lpstr>VAKAOP</vt:lpstr>
      <vt:lpstr>VAVARKPA</vt:lpstr>
      <vt:lpstr>VAPERUSO</vt:lpstr>
      <vt:lpstr>VARUKAOP </vt:lpstr>
      <vt:lpstr>LALUKIOT</vt:lpstr>
      <vt:lpstr>LAMMATIT </vt:lpstr>
      <vt:lpstr>LAIKUIS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Valtteri Mikkola</dc:creator>
  <cp:lastModifiedBy>Skyttä Pirjo</cp:lastModifiedBy>
  <cp:lastPrinted>2016-11-30T13:08:24Z</cp:lastPrinted>
  <dcterms:created xsi:type="dcterms:W3CDTF">2010-05-19T10:31:59Z</dcterms:created>
  <dcterms:modified xsi:type="dcterms:W3CDTF">2016-12-01T08:32:14Z</dcterms:modified>
</cp:coreProperties>
</file>