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adturku.fi\jaot\Opetuspk Hallinto\Johto\Pää-siht\KASOPELK 2016\Kasopelk 19.10.2016\"/>
    </mc:Choice>
  </mc:AlternateContent>
  <bookViews>
    <workbookView xWindow="-7176" yWindow="3948" windowWidth="21840" windowHeight="5676" tabRatio="756"/>
  </bookViews>
  <sheets>
    <sheet name="VAPELK" sheetId="62" r:id="rId1"/>
    <sheet name="VAL YHT" sheetId="61" r:id="rId2"/>
    <sheet name="VAKAOP" sheetId="60" r:id="rId3"/>
    <sheet name="VAVARKPA" sheetId="59" r:id="rId4"/>
    <sheet name="VAPERUSO" sheetId="65" r:id="rId5"/>
    <sheet name="VARUKAOP " sheetId="66" r:id="rId6"/>
    <sheet name="LALUKIOT" sheetId="67" r:id="rId7"/>
    <sheet name="LAMMATIT " sheetId="68" r:id="rId8"/>
    <sheet name="LAIKUIS" sheetId="58" r:id="rId9"/>
    <sheet name="INVESTOINTIOSA " sheetId="63" r:id="rId10"/>
  </sheets>
  <definedNames>
    <definedName name="EV__EVCOM_OPTIONS__" hidden="1">8</definedName>
    <definedName name="EV__EXPOPTIONS__" hidden="1">1</definedName>
    <definedName name="EV__LASTREFTIME__" hidden="1">"(GMT+02:00)15.4.2014 9:34:19"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  <definedName name="_xlnm.Print_Area" localSheetId="9">'INVESTOINTIOSA '!$A$1:$I$31</definedName>
  </definedNames>
  <calcPr calcId="152511"/>
</workbook>
</file>

<file path=xl/calcChain.xml><?xml version="1.0" encoding="utf-8"?>
<calcChain xmlns="http://schemas.openxmlformats.org/spreadsheetml/2006/main">
  <c r="C66" i="62" l="1"/>
  <c r="C42" i="62"/>
  <c r="C39" i="62"/>
  <c r="C40" i="62"/>
  <c r="C41" i="62"/>
  <c r="C38" i="58"/>
  <c r="C38" i="68"/>
  <c r="C38" i="67"/>
  <c r="C38" i="66"/>
  <c r="C38" i="65"/>
  <c r="C38" i="61"/>
  <c r="C38" i="59"/>
  <c r="C38" i="60"/>
  <c r="D75" i="62"/>
  <c r="E75" i="62"/>
  <c r="F75" i="62"/>
  <c r="G75" i="62"/>
  <c r="D76" i="62"/>
  <c r="E76" i="62"/>
  <c r="G76" i="62"/>
  <c r="H76" i="62"/>
  <c r="D77" i="62"/>
  <c r="E77" i="62"/>
  <c r="G77" i="62"/>
  <c r="H77" i="62"/>
  <c r="C77" i="62"/>
  <c r="C76" i="62"/>
  <c r="C75" i="62"/>
  <c r="D71" i="62"/>
  <c r="E71" i="62"/>
  <c r="G71" i="62"/>
  <c r="H71" i="62"/>
  <c r="D72" i="62"/>
  <c r="E72" i="62"/>
  <c r="F72" i="62"/>
  <c r="G72" i="62"/>
  <c r="H72" i="62"/>
  <c r="C72" i="62"/>
  <c r="C71" i="62"/>
  <c r="D66" i="62"/>
  <c r="E66" i="62"/>
  <c r="G66" i="62"/>
  <c r="D67" i="62"/>
  <c r="E67" i="62"/>
  <c r="G67" i="62"/>
  <c r="H67" i="62"/>
  <c r="D68" i="62"/>
  <c r="E68" i="62"/>
  <c r="F68" i="62"/>
  <c r="G68" i="62"/>
  <c r="C68" i="62"/>
  <c r="C67" i="62"/>
  <c r="D58" i="62"/>
  <c r="E58" i="62"/>
  <c r="G58" i="62"/>
  <c r="D59" i="62"/>
  <c r="E59" i="62"/>
  <c r="G59" i="62"/>
  <c r="C59" i="62"/>
  <c r="C58" i="62"/>
  <c r="D53" i="62"/>
  <c r="E53" i="62"/>
  <c r="G53" i="62"/>
  <c r="D54" i="62"/>
  <c r="E54" i="62"/>
  <c r="G54" i="62"/>
  <c r="D55" i="62"/>
  <c r="E55" i="62"/>
  <c r="G55" i="62"/>
  <c r="C55" i="62"/>
  <c r="C54" i="62"/>
  <c r="C53" i="62"/>
  <c r="D49" i="62"/>
  <c r="E49" i="62"/>
  <c r="G49" i="62"/>
  <c r="D50" i="62"/>
  <c r="E50" i="62"/>
  <c r="G50" i="62"/>
  <c r="C50" i="62"/>
  <c r="C49" i="62"/>
  <c r="D45" i="62"/>
  <c r="E45" i="62"/>
  <c r="G45" i="62"/>
  <c r="D46" i="62"/>
  <c r="E46" i="62"/>
  <c r="G46" i="62"/>
  <c r="C46" i="62"/>
  <c r="C45" i="62"/>
  <c r="D39" i="62"/>
  <c r="E39" i="62"/>
  <c r="G39" i="62"/>
  <c r="D40" i="62"/>
  <c r="E40" i="62"/>
  <c r="G40" i="62"/>
  <c r="D41" i="62"/>
  <c r="E41" i="62"/>
  <c r="G41" i="62"/>
  <c r="D42" i="62"/>
  <c r="E42" i="62"/>
  <c r="G42" i="62"/>
  <c r="D34" i="62"/>
  <c r="D33" i="62" s="1"/>
  <c r="E34" i="62"/>
  <c r="E33" i="62" s="1"/>
  <c r="F34" i="68"/>
  <c r="F34" i="60"/>
  <c r="F34" i="61"/>
  <c r="F34" i="65"/>
  <c r="F33" i="65" s="1"/>
  <c r="F34" i="66"/>
  <c r="F34" i="59"/>
  <c r="F33" i="59" s="1"/>
  <c r="F34" i="58"/>
  <c r="F34" i="67"/>
  <c r="G34" i="62"/>
  <c r="G33" i="62" s="1"/>
  <c r="H33" i="62" s="1"/>
  <c r="H34" i="68"/>
  <c r="H34" i="60"/>
  <c r="H34" i="61"/>
  <c r="H34" i="65"/>
  <c r="H34" i="66"/>
  <c r="H34" i="59"/>
  <c r="H34" i="58"/>
  <c r="H34" i="67"/>
  <c r="C34" i="62"/>
  <c r="C33" i="62" s="1"/>
  <c r="D29" i="62"/>
  <c r="D28" i="62" s="1"/>
  <c r="E29" i="62"/>
  <c r="E28" i="62" s="1"/>
  <c r="F29" i="68"/>
  <c r="H29" i="68" s="1"/>
  <c r="F29" i="60"/>
  <c r="H29" i="60" s="1"/>
  <c r="F29" i="61"/>
  <c r="F28" i="61" s="1"/>
  <c r="F29" i="65"/>
  <c r="F28" i="65" s="1"/>
  <c r="F29" i="66"/>
  <c r="H29" i="66" s="1"/>
  <c r="F29" i="59"/>
  <c r="H29" i="59" s="1"/>
  <c r="F29" i="58"/>
  <c r="F28" i="58" s="1"/>
  <c r="F29" i="67"/>
  <c r="H29" i="67" s="1"/>
  <c r="G29" i="62"/>
  <c r="G28" i="62" s="1"/>
  <c r="C29" i="62"/>
  <c r="C28" i="62" s="1"/>
  <c r="D26" i="62"/>
  <c r="D25" i="62" s="1"/>
  <c r="E26" i="62"/>
  <c r="E25" i="62" s="1"/>
  <c r="G26" i="62"/>
  <c r="G25" i="62" s="1"/>
  <c r="C26" i="62"/>
  <c r="C25" i="62" s="1"/>
  <c r="D23" i="62"/>
  <c r="D22" i="62" s="1"/>
  <c r="E23" i="62"/>
  <c r="E22" i="62" s="1"/>
  <c r="G23" i="62"/>
  <c r="G22" i="62" s="1"/>
  <c r="C23" i="62"/>
  <c r="C22" i="62" s="1"/>
  <c r="D15" i="62"/>
  <c r="E15" i="62"/>
  <c r="F15" i="68"/>
  <c r="F15" i="60"/>
  <c r="H15" i="60" s="1"/>
  <c r="F15" i="61"/>
  <c r="F15" i="65"/>
  <c r="H15" i="65" s="1"/>
  <c r="F15" i="66"/>
  <c r="H15" i="66" s="1"/>
  <c r="F15" i="59"/>
  <c r="H15" i="59" s="1"/>
  <c r="F15" i="58"/>
  <c r="H15" i="58" s="1"/>
  <c r="F15" i="67"/>
  <c r="H15" i="67" s="1"/>
  <c r="G15" i="62"/>
  <c r="H15" i="68"/>
  <c r="D16" i="62"/>
  <c r="E16" i="62"/>
  <c r="F16" i="68"/>
  <c r="F16" i="60"/>
  <c r="H16" i="60" s="1"/>
  <c r="F16" i="61"/>
  <c r="F16" i="65"/>
  <c r="F16" i="66"/>
  <c r="F16" i="59"/>
  <c r="H16" i="59" s="1"/>
  <c r="F16" i="58"/>
  <c r="H16" i="58" s="1"/>
  <c r="F16" i="67"/>
  <c r="H16" i="67" s="1"/>
  <c r="G16" i="62"/>
  <c r="H16" i="68"/>
  <c r="H16" i="65"/>
  <c r="H16" i="66"/>
  <c r="D17" i="62"/>
  <c r="E17" i="62"/>
  <c r="G17" i="62"/>
  <c r="D18" i="62"/>
  <c r="E18" i="62"/>
  <c r="G18" i="62"/>
  <c r="D19" i="62"/>
  <c r="E19" i="62"/>
  <c r="F19" i="68"/>
  <c r="F19" i="60"/>
  <c r="H19" i="60" s="1"/>
  <c r="F19" i="61"/>
  <c r="F19" i="65"/>
  <c r="H19" i="65" s="1"/>
  <c r="F19" i="66"/>
  <c r="F19" i="59"/>
  <c r="H19" i="59" s="1"/>
  <c r="F19" i="58"/>
  <c r="H19" i="58" s="1"/>
  <c r="F19" i="67"/>
  <c r="H19" i="67" s="1"/>
  <c r="G19" i="62"/>
  <c r="H19" i="68"/>
  <c r="H19" i="66"/>
  <c r="D20" i="62"/>
  <c r="E20" i="62"/>
  <c r="G20" i="62"/>
  <c r="D9" i="62"/>
  <c r="E9" i="62"/>
  <c r="G9" i="62"/>
  <c r="D10" i="62"/>
  <c r="E10" i="62"/>
  <c r="G10" i="62"/>
  <c r="D11" i="62"/>
  <c r="E11" i="62"/>
  <c r="G11" i="62"/>
  <c r="D12" i="62"/>
  <c r="E12" i="62"/>
  <c r="G12" i="62"/>
  <c r="C16" i="62"/>
  <c r="C17" i="62"/>
  <c r="C18" i="62"/>
  <c r="C19" i="62"/>
  <c r="C20" i="62"/>
  <c r="C15" i="62"/>
  <c r="C10" i="62"/>
  <c r="C11" i="62"/>
  <c r="C12" i="62"/>
  <c r="C9" i="62"/>
  <c r="D10" i="63"/>
  <c r="D8" i="63"/>
  <c r="C57" i="58"/>
  <c r="C52" i="58"/>
  <c r="C48" i="58"/>
  <c r="C44" i="58"/>
  <c r="C33" i="58"/>
  <c r="C28" i="58"/>
  <c r="C25" i="58"/>
  <c r="C22" i="58"/>
  <c r="C14" i="58"/>
  <c r="C8" i="58"/>
  <c r="C57" i="68"/>
  <c r="C52" i="68"/>
  <c r="C48" i="68"/>
  <c r="C44" i="68"/>
  <c r="C33" i="68"/>
  <c r="C28" i="68"/>
  <c r="C25" i="68"/>
  <c r="C22" i="68"/>
  <c r="C14" i="68"/>
  <c r="C8" i="68"/>
  <c r="C57" i="67"/>
  <c r="C52" i="67"/>
  <c r="C48" i="67"/>
  <c r="C44" i="67"/>
  <c r="C33" i="67"/>
  <c r="C28" i="67"/>
  <c r="C25" i="67"/>
  <c r="C22" i="67"/>
  <c r="C14" i="67"/>
  <c r="C8" i="67"/>
  <c r="C57" i="66"/>
  <c r="C52" i="66"/>
  <c r="C48" i="66"/>
  <c r="C44" i="66"/>
  <c r="C33" i="66"/>
  <c r="C28" i="66"/>
  <c r="C25" i="66"/>
  <c r="C22" i="66"/>
  <c r="C14" i="66"/>
  <c r="C8" i="66"/>
  <c r="C57" i="65"/>
  <c r="C52" i="65"/>
  <c r="C48" i="65"/>
  <c r="C44" i="65"/>
  <c r="C33" i="65"/>
  <c r="C28" i="65"/>
  <c r="C25" i="65"/>
  <c r="C22" i="65"/>
  <c r="C14" i="65"/>
  <c r="C8" i="65"/>
  <c r="C57" i="59"/>
  <c r="C52" i="59"/>
  <c r="C48" i="59"/>
  <c r="C44" i="59"/>
  <c r="C33" i="59"/>
  <c r="C28" i="59"/>
  <c r="C25" i="59"/>
  <c r="C22" i="59"/>
  <c r="C14" i="59"/>
  <c r="C8" i="59"/>
  <c r="C57" i="60"/>
  <c r="C52" i="60"/>
  <c r="C48" i="60"/>
  <c r="C44" i="60"/>
  <c r="C33" i="60"/>
  <c r="C28" i="60"/>
  <c r="C25" i="60"/>
  <c r="C22" i="60"/>
  <c r="C14" i="60"/>
  <c r="C8" i="60"/>
  <c r="H47" i="66"/>
  <c r="F59" i="68"/>
  <c r="H59" i="68" s="1"/>
  <c r="F58" i="68"/>
  <c r="F57" i="68" s="1"/>
  <c r="G57" i="68"/>
  <c r="E57" i="68"/>
  <c r="D57" i="68"/>
  <c r="F55" i="68"/>
  <c r="H55" i="68" s="1"/>
  <c r="F54" i="68"/>
  <c r="H54" i="68" s="1"/>
  <c r="F53" i="68"/>
  <c r="H53" i="68" s="1"/>
  <c r="G52" i="68"/>
  <c r="E52" i="68"/>
  <c r="D52" i="68"/>
  <c r="F50" i="68"/>
  <c r="H50" i="68"/>
  <c r="F49" i="68"/>
  <c r="G48" i="68"/>
  <c r="E48" i="68"/>
  <c r="D48" i="68"/>
  <c r="F46" i="68"/>
  <c r="F45" i="68"/>
  <c r="H45" i="68"/>
  <c r="G44" i="68"/>
  <c r="E44" i="68"/>
  <c r="D44" i="68"/>
  <c r="F42" i="68"/>
  <c r="H42" i="68" s="1"/>
  <c r="F41" i="68"/>
  <c r="H41" i="68" s="1"/>
  <c r="F40" i="68"/>
  <c r="H40" i="68" s="1"/>
  <c r="F39" i="68"/>
  <c r="H39" i="68" s="1"/>
  <c r="G38" i="68"/>
  <c r="E38" i="68"/>
  <c r="D38" i="68"/>
  <c r="G33" i="68"/>
  <c r="H33" i="68"/>
  <c r="F33" i="68"/>
  <c r="E33" i="68"/>
  <c r="D33" i="68"/>
  <c r="G28" i="68"/>
  <c r="E28" i="68"/>
  <c r="E31" i="68" s="1"/>
  <c r="E25" i="68"/>
  <c r="E22" i="68"/>
  <c r="E14" i="68"/>
  <c r="E8" i="68"/>
  <c r="D28" i="68"/>
  <c r="F26" i="68"/>
  <c r="H26" i="68" s="1"/>
  <c r="G25" i="68"/>
  <c r="D25" i="68"/>
  <c r="F23" i="68"/>
  <c r="H23" i="68" s="1"/>
  <c r="G22" i="68"/>
  <c r="D22" i="68"/>
  <c r="F20" i="68"/>
  <c r="H20" i="68" s="1"/>
  <c r="F18" i="68"/>
  <c r="H18" i="68" s="1"/>
  <c r="F17" i="68"/>
  <c r="H17" i="68"/>
  <c r="G14" i="68"/>
  <c r="D14" i="68"/>
  <c r="F12" i="68"/>
  <c r="H12" i="68" s="1"/>
  <c r="F11" i="68"/>
  <c r="H11" i="68" s="1"/>
  <c r="F10" i="68"/>
  <c r="H10" i="68"/>
  <c r="F9" i="68"/>
  <c r="H9" i="68" s="1"/>
  <c r="G8" i="68"/>
  <c r="D8" i="68"/>
  <c r="F59" i="67"/>
  <c r="H59" i="67" s="1"/>
  <c r="F58" i="67"/>
  <c r="G57" i="67"/>
  <c r="E57" i="67"/>
  <c r="D57" i="67"/>
  <c r="F55" i="67"/>
  <c r="H55" i="67"/>
  <c r="F54" i="67"/>
  <c r="H54" i="67" s="1"/>
  <c r="F53" i="67"/>
  <c r="H53" i="67" s="1"/>
  <c r="G52" i="67"/>
  <c r="E52" i="67"/>
  <c r="D52" i="67"/>
  <c r="F50" i="67"/>
  <c r="H50" i="67"/>
  <c r="F49" i="67"/>
  <c r="G48" i="67"/>
  <c r="E48" i="67"/>
  <c r="D48" i="67"/>
  <c r="F46" i="67"/>
  <c r="H46" i="67" s="1"/>
  <c r="F45" i="67"/>
  <c r="H45" i="67" s="1"/>
  <c r="G44" i="67"/>
  <c r="E44" i="67"/>
  <c r="D44" i="67"/>
  <c r="F42" i="67"/>
  <c r="H42" i="67" s="1"/>
  <c r="F41" i="67"/>
  <c r="H41" i="67" s="1"/>
  <c r="F40" i="67"/>
  <c r="H40" i="67" s="1"/>
  <c r="F39" i="67"/>
  <c r="H39" i="67" s="1"/>
  <c r="G38" i="67"/>
  <c r="E38" i="67"/>
  <c r="D38" i="67"/>
  <c r="G33" i="67"/>
  <c r="H33" i="67" s="1"/>
  <c r="F33" i="67"/>
  <c r="E33" i="67"/>
  <c r="D33" i="67"/>
  <c r="G28" i="67"/>
  <c r="E28" i="67"/>
  <c r="E31" i="67" s="1"/>
  <c r="D28" i="67"/>
  <c r="F26" i="67"/>
  <c r="H26" i="67" s="1"/>
  <c r="G25" i="67"/>
  <c r="E25" i="67"/>
  <c r="D25" i="67"/>
  <c r="F23" i="67"/>
  <c r="H23" i="67" s="1"/>
  <c r="G22" i="67"/>
  <c r="E22" i="67"/>
  <c r="D22" i="67"/>
  <c r="F20" i="67"/>
  <c r="H20" i="67"/>
  <c r="F18" i="67"/>
  <c r="H18" i="67" s="1"/>
  <c r="F17" i="67"/>
  <c r="H17" i="67" s="1"/>
  <c r="G14" i="67"/>
  <c r="E14" i="67"/>
  <c r="D14" i="67"/>
  <c r="F12" i="67"/>
  <c r="H12" i="67" s="1"/>
  <c r="F11" i="67"/>
  <c r="H11" i="67" s="1"/>
  <c r="F10" i="67"/>
  <c r="H10" i="67"/>
  <c r="F9" i="67"/>
  <c r="H9" i="67" s="1"/>
  <c r="G8" i="67"/>
  <c r="E8" i="67"/>
  <c r="D8" i="67"/>
  <c r="F22" i="68"/>
  <c r="F20" i="60"/>
  <c r="H20" i="60" s="1"/>
  <c r="F20" i="61"/>
  <c r="H20" i="61" s="1"/>
  <c r="F20" i="65"/>
  <c r="H20" i="65" s="1"/>
  <c r="F20" i="66"/>
  <c r="H20" i="66" s="1"/>
  <c r="F20" i="59"/>
  <c r="H20" i="59"/>
  <c r="F20" i="58"/>
  <c r="H20" i="58" s="1"/>
  <c r="H58" i="68"/>
  <c r="H58" i="67"/>
  <c r="F59" i="66"/>
  <c r="H59" i="66" s="1"/>
  <c r="F58" i="66"/>
  <c r="G57" i="66"/>
  <c r="E57" i="66"/>
  <c r="D57" i="66"/>
  <c r="F55" i="66"/>
  <c r="H55" i="66"/>
  <c r="F54" i="66"/>
  <c r="H54" i="66" s="1"/>
  <c r="F53" i="66"/>
  <c r="H53" i="66"/>
  <c r="G52" i="66"/>
  <c r="E52" i="66"/>
  <c r="D52" i="66"/>
  <c r="F50" i="66"/>
  <c r="H50" i="66"/>
  <c r="F49" i="66"/>
  <c r="G48" i="66"/>
  <c r="E48" i="66"/>
  <c r="D48" i="66"/>
  <c r="F46" i="66"/>
  <c r="H46" i="66" s="1"/>
  <c r="F45" i="66"/>
  <c r="H45" i="66"/>
  <c r="G44" i="66"/>
  <c r="E44" i="66"/>
  <c r="D44" i="66"/>
  <c r="F42" i="66"/>
  <c r="H42" i="66" s="1"/>
  <c r="F41" i="66"/>
  <c r="H41" i="66" s="1"/>
  <c r="F40" i="66"/>
  <c r="H40" i="66" s="1"/>
  <c r="F39" i="66"/>
  <c r="G38" i="66"/>
  <c r="E38" i="66"/>
  <c r="D38" i="66"/>
  <c r="G33" i="66"/>
  <c r="H33" i="66"/>
  <c r="F33" i="66"/>
  <c r="E33" i="66"/>
  <c r="D33" i="66"/>
  <c r="G28" i="66"/>
  <c r="F28" i="66"/>
  <c r="E28" i="66"/>
  <c r="D28" i="66"/>
  <c r="F26" i="66"/>
  <c r="H26" i="66" s="1"/>
  <c r="G25" i="66"/>
  <c r="E25" i="66"/>
  <c r="D25" i="66"/>
  <c r="F23" i="66"/>
  <c r="H23" i="66" s="1"/>
  <c r="G22" i="66"/>
  <c r="E22" i="66"/>
  <c r="D22" i="66"/>
  <c r="F18" i="66"/>
  <c r="H18" i="66" s="1"/>
  <c r="F17" i="66"/>
  <c r="H17" i="66" s="1"/>
  <c r="G14" i="66"/>
  <c r="E14" i="66"/>
  <c r="D14" i="66"/>
  <c r="F12" i="66"/>
  <c r="H12" i="66" s="1"/>
  <c r="F11" i="66"/>
  <c r="H11" i="66" s="1"/>
  <c r="F10" i="66"/>
  <c r="H10" i="66"/>
  <c r="F9" i="66"/>
  <c r="H9" i="66" s="1"/>
  <c r="G8" i="66"/>
  <c r="E8" i="66"/>
  <c r="D8" i="66"/>
  <c r="F52" i="66"/>
  <c r="H52" i="66" s="1"/>
  <c r="E31" i="66"/>
  <c r="H58" i="66"/>
  <c r="H39" i="66"/>
  <c r="F25" i="66"/>
  <c r="F59" i="65"/>
  <c r="H59" i="65" s="1"/>
  <c r="F58" i="65"/>
  <c r="H58" i="65" s="1"/>
  <c r="G57" i="65"/>
  <c r="E57" i="65"/>
  <c r="D57" i="65"/>
  <c r="F55" i="65"/>
  <c r="H55" i="65"/>
  <c r="F54" i="65"/>
  <c r="H54" i="65" s="1"/>
  <c r="F53" i="65"/>
  <c r="H53" i="65" s="1"/>
  <c r="G52" i="65"/>
  <c r="E52" i="65"/>
  <c r="D52" i="65"/>
  <c r="F50" i="65"/>
  <c r="H50" i="65"/>
  <c r="F49" i="65"/>
  <c r="H49" i="65" s="1"/>
  <c r="G48" i="65"/>
  <c r="E48" i="65"/>
  <c r="D48" i="65"/>
  <c r="F46" i="65"/>
  <c r="H46" i="65" s="1"/>
  <c r="F45" i="65"/>
  <c r="H45" i="65" s="1"/>
  <c r="G44" i="65"/>
  <c r="E44" i="65"/>
  <c r="D44" i="65"/>
  <c r="F42" i="65"/>
  <c r="H42" i="65" s="1"/>
  <c r="F41" i="65"/>
  <c r="H41" i="65" s="1"/>
  <c r="F40" i="65"/>
  <c r="H40" i="65" s="1"/>
  <c r="F39" i="65"/>
  <c r="H39" i="65" s="1"/>
  <c r="E38" i="65"/>
  <c r="D38" i="65"/>
  <c r="G33" i="65"/>
  <c r="H33" i="65" s="1"/>
  <c r="E33" i="65"/>
  <c r="D33" i="65"/>
  <c r="G28" i="65"/>
  <c r="E28" i="65"/>
  <c r="D28" i="65"/>
  <c r="F26" i="65"/>
  <c r="G25" i="65"/>
  <c r="E25" i="65"/>
  <c r="D25" i="65"/>
  <c r="F23" i="65"/>
  <c r="H23" i="65" s="1"/>
  <c r="G22" i="65"/>
  <c r="E22" i="65"/>
  <c r="D22" i="65"/>
  <c r="F18" i="65"/>
  <c r="H18" i="65" s="1"/>
  <c r="F17" i="65"/>
  <c r="H17" i="65" s="1"/>
  <c r="G14" i="65"/>
  <c r="E14" i="65"/>
  <c r="D14" i="65"/>
  <c r="F12" i="65"/>
  <c r="H12" i="65" s="1"/>
  <c r="F11" i="65"/>
  <c r="H11" i="65" s="1"/>
  <c r="F10" i="65"/>
  <c r="H10" i="65" s="1"/>
  <c r="F9" i="65"/>
  <c r="H9" i="65" s="1"/>
  <c r="G8" i="65"/>
  <c r="E8" i="65"/>
  <c r="D8" i="65"/>
  <c r="H29" i="65"/>
  <c r="G28" i="60"/>
  <c r="D28" i="60"/>
  <c r="C8" i="61"/>
  <c r="D8" i="61"/>
  <c r="E8" i="61"/>
  <c r="F9" i="61"/>
  <c r="H9" i="61" s="1"/>
  <c r="F10" i="61"/>
  <c r="H10" i="61"/>
  <c r="F11" i="61"/>
  <c r="H11" i="61" s="1"/>
  <c r="F12" i="61"/>
  <c r="H12" i="61" s="1"/>
  <c r="G8" i="61"/>
  <c r="C14" i="61"/>
  <c r="D14" i="61"/>
  <c r="E14" i="61"/>
  <c r="F17" i="61"/>
  <c r="H17" i="61" s="1"/>
  <c r="F18" i="61"/>
  <c r="H18" i="61" s="1"/>
  <c r="G14" i="61"/>
  <c r="C22" i="61"/>
  <c r="D22" i="61"/>
  <c r="E22" i="61"/>
  <c r="F23" i="61"/>
  <c r="H23" i="61" s="1"/>
  <c r="G22" i="61"/>
  <c r="C25" i="61"/>
  <c r="D25" i="61"/>
  <c r="E25" i="61"/>
  <c r="F26" i="61"/>
  <c r="H26" i="61"/>
  <c r="G25" i="61"/>
  <c r="C28" i="61"/>
  <c r="D28" i="61"/>
  <c r="E28" i="61"/>
  <c r="E33" i="61"/>
  <c r="E57" i="61"/>
  <c r="E52" i="61"/>
  <c r="E48" i="61"/>
  <c r="E44" i="61"/>
  <c r="E38" i="61"/>
  <c r="H29" i="61"/>
  <c r="G28" i="61"/>
  <c r="C33" i="61"/>
  <c r="D33" i="61"/>
  <c r="G33" i="61"/>
  <c r="H33" i="61"/>
  <c r="D38" i="61"/>
  <c r="F39" i="61"/>
  <c r="H39" i="61" s="1"/>
  <c r="F40" i="61"/>
  <c r="H40" i="61" s="1"/>
  <c r="F41" i="61"/>
  <c r="H41" i="61" s="1"/>
  <c r="F42" i="61"/>
  <c r="H42" i="61" s="1"/>
  <c r="G38" i="61"/>
  <c r="C44" i="61"/>
  <c r="D44" i="61"/>
  <c r="F45" i="61"/>
  <c r="H45" i="61" s="1"/>
  <c r="F46" i="61"/>
  <c r="H46" i="61" s="1"/>
  <c r="G44" i="61"/>
  <c r="C48" i="61"/>
  <c r="D48" i="61"/>
  <c r="F49" i="61"/>
  <c r="H49" i="61" s="1"/>
  <c r="F50" i="61"/>
  <c r="H50" i="61"/>
  <c r="G48" i="61"/>
  <c r="C52" i="61"/>
  <c r="D52" i="61"/>
  <c r="F53" i="61"/>
  <c r="F54" i="61"/>
  <c r="H54" i="61" s="1"/>
  <c r="F55" i="61"/>
  <c r="H55" i="61" s="1"/>
  <c r="G52" i="61"/>
  <c r="C57" i="61"/>
  <c r="D57" i="61"/>
  <c r="F58" i="61"/>
  <c r="H58" i="61" s="1"/>
  <c r="F59" i="61"/>
  <c r="H59" i="61" s="1"/>
  <c r="G57" i="61"/>
  <c r="E10" i="63"/>
  <c r="E8" i="63"/>
  <c r="F10" i="63"/>
  <c r="F8" i="63" s="1"/>
  <c r="F9" i="63"/>
  <c r="G9" i="63"/>
  <c r="H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D27" i="63"/>
  <c r="E27" i="63"/>
  <c r="F27" i="63"/>
  <c r="G29" i="63"/>
  <c r="G27" i="63" s="1"/>
  <c r="H27" i="63"/>
  <c r="I27" i="63"/>
  <c r="I29" i="63"/>
  <c r="G30" i="63"/>
  <c r="I30" i="63"/>
  <c r="D8" i="58"/>
  <c r="E8" i="58"/>
  <c r="F9" i="58"/>
  <c r="H9" i="58" s="1"/>
  <c r="F10" i="58"/>
  <c r="H10" i="58"/>
  <c r="F11" i="58"/>
  <c r="H11" i="58" s="1"/>
  <c r="F12" i="58"/>
  <c r="H12" i="58" s="1"/>
  <c r="G8" i="58"/>
  <c r="D14" i="58"/>
  <c r="E14" i="58"/>
  <c r="F17" i="58"/>
  <c r="H17" i="58"/>
  <c r="F18" i="58"/>
  <c r="H18" i="58" s="1"/>
  <c r="G14" i="58"/>
  <c r="D22" i="58"/>
  <c r="E22" i="58"/>
  <c r="F23" i="58"/>
  <c r="F22" i="58" s="1"/>
  <c r="G22" i="58"/>
  <c r="D25" i="58"/>
  <c r="E25" i="58"/>
  <c r="F26" i="58"/>
  <c r="H26" i="58" s="1"/>
  <c r="G25" i="58"/>
  <c r="D28" i="58"/>
  <c r="E28" i="58"/>
  <c r="E31" i="58" s="1"/>
  <c r="H29" i="58"/>
  <c r="G28" i="58"/>
  <c r="D33" i="58"/>
  <c r="E33" i="58"/>
  <c r="F33" i="58"/>
  <c r="G33" i="58"/>
  <c r="H33" i="58" s="1"/>
  <c r="D38" i="58"/>
  <c r="E38" i="58"/>
  <c r="F39" i="58"/>
  <c r="F40" i="58"/>
  <c r="H40" i="58" s="1"/>
  <c r="F41" i="58"/>
  <c r="H41" i="58" s="1"/>
  <c r="F42" i="58"/>
  <c r="H42" i="58" s="1"/>
  <c r="D44" i="58"/>
  <c r="E44" i="58"/>
  <c r="F45" i="58"/>
  <c r="F46" i="58"/>
  <c r="H46" i="58" s="1"/>
  <c r="G44" i="58"/>
  <c r="D48" i="58"/>
  <c r="E48" i="58"/>
  <c r="F49" i="58"/>
  <c r="H49" i="58" s="1"/>
  <c r="F50" i="58"/>
  <c r="H50" i="58"/>
  <c r="G48" i="58"/>
  <c r="D52" i="58"/>
  <c r="E52" i="58"/>
  <c r="F53" i="58"/>
  <c r="H53" i="58" s="1"/>
  <c r="F54" i="58"/>
  <c r="H54" i="58" s="1"/>
  <c r="F55" i="58"/>
  <c r="H55" i="58" s="1"/>
  <c r="G52" i="58"/>
  <c r="D57" i="58"/>
  <c r="E57" i="58"/>
  <c r="F58" i="58"/>
  <c r="H58" i="58" s="1"/>
  <c r="F59" i="58"/>
  <c r="H59" i="58" s="1"/>
  <c r="G57" i="58"/>
  <c r="D8" i="59"/>
  <c r="E8" i="59"/>
  <c r="F9" i="59"/>
  <c r="H9" i="59" s="1"/>
  <c r="F10" i="59"/>
  <c r="H10" i="59" s="1"/>
  <c r="F11" i="59"/>
  <c r="H11" i="59"/>
  <c r="F12" i="59"/>
  <c r="G8" i="59"/>
  <c r="D14" i="59"/>
  <c r="E14" i="59"/>
  <c r="F17" i="59"/>
  <c r="F18" i="59"/>
  <c r="H18" i="59"/>
  <c r="G14" i="59"/>
  <c r="D22" i="59"/>
  <c r="E22" i="59"/>
  <c r="F23" i="59"/>
  <c r="F22" i="59" s="1"/>
  <c r="H23" i="59"/>
  <c r="G22" i="59"/>
  <c r="D25" i="59"/>
  <c r="E25" i="59"/>
  <c r="E28" i="59"/>
  <c r="F26" i="59"/>
  <c r="H26" i="59"/>
  <c r="F25" i="59"/>
  <c r="G25" i="59"/>
  <c r="G28" i="59"/>
  <c r="D28" i="59"/>
  <c r="D33" i="59"/>
  <c r="E33" i="59"/>
  <c r="G33" i="59"/>
  <c r="H33" i="59" s="1"/>
  <c r="D38" i="59"/>
  <c r="E38" i="59"/>
  <c r="F39" i="59"/>
  <c r="H39" i="59" s="1"/>
  <c r="F40" i="59"/>
  <c r="H40" i="59" s="1"/>
  <c r="F41" i="59"/>
  <c r="H41" i="59" s="1"/>
  <c r="F42" i="59"/>
  <c r="G38" i="59"/>
  <c r="D44" i="59"/>
  <c r="E44" i="59"/>
  <c r="F45" i="59"/>
  <c r="H45" i="59" s="1"/>
  <c r="F46" i="59"/>
  <c r="H46" i="59" s="1"/>
  <c r="G44" i="59"/>
  <c r="D48" i="59"/>
  <c r="E48" i="59"/>
  <c r="F49" i="59"/>
  <c r="H49" i="59" s="1"/>
  <c r="F50" i="59"/>
  <c r="H50" i="59" s="1"/>
  <c r="G48" i="59"/>
  <c r="D52" i="59"/>
  <c r="E52" i="59"/>
  <c r="E61" i="59" s="1"/>
  <c r="F53" i="59"/>
  <c r="H53" i="59" s="1"/>
  <c r="F54" i="59"/>
  <c r="F55" i="59"/>
  <c r="H55" i="59"/>
  <c r="G52" i="59"/>
  <c r="D57" i="59"/>
  <c r="E57" i="59"/>
  <c r="F58" i="59"/>
  <c r="H58" i="59" s="1"/>
  <c r="F59" i="59"/>
  <c r="H59" i="59" s="1"/>
  <c r="G57" i="59"/>
  <c r="D8" i="60"/>
  <c r="E8" i="60"/>
  <c r="F9" i="60"/>
  <c r="H9" i="60" s="1"/>
  <c r="F10" i="60"/>
  <c r="H10" i="60" s="1"/>
  <c r="F11" i="60"/>
  <c r="H11" i="60"/>
  <c r="F12" i="60"/>
  <c r="H12" i="60" s="1"/>
  <c r="G8" i="60"/>
  <c r="D14" i="60"/>
  <c r="E14" i="60"/>
  <c r="F17" i="60"/>
  <c r="H17" i="60" s="1"/>
  <c r="F18" i="60"/>
  <c r="G14" i="60"/>
  <c r="D22" i="60"/>
  <c r="E22" i="60"/>
  <c r="F23" i="60"/>
  <c r="G22" i="60"/>
  <c r="D25" i="60"/>
  <c r="E25" i="60"/>
  <c r="F26" i="60"/>
  <c r="G25" i="60"/>
  <c r="E28" i="60"/>
  <c r="E31" i="60" s="1"/>
  <c r="D33" i="60"/>
  <c r="E33" i="60"/>
  <c r="F33" i="60"/>
  <c r="G33" i="60"/>
  <c r="H33" i="60" s="1"/>
  <c r="D38" i="60"/>
  <c r="E38" i="60"/>
  <c r="F39" i="60"/>
  <c r="H39" i="60" s="1"/>
  <c r="F40" i="60"/>
  <c r="H40" i="60" s="1"/>
  <c r="F41" i="60"/>
  <c r="H41" i="60" s="1"/>
  <c r="F42" i="60"/>
  <c r="H42" i="60" s="1"/>
  <c r="G38" i="60"/>
  <c r="D44" i="60"/>
  <c r="E44" i="60"/>
  <c r="F45" i="60"/>
  <c r="H45" i="60" s="1"/>
  <c r="F46" i="60"/>
  <c r="D48" i="60"/>
  <c r="E48" i="60"/>
  <c r="F49" i="60"/>
  <c r="H49" i="60" s="1"/>
  <c r="F50" i="60"/>
  <c r="H50" i="60" s="1"/>
  <c r="G48" i="60"/>
  <c r="D52" i="60"/>
  <c r="E52" i="60"/>
  <c r="F53" i="60"/>
  <c r="H53" i="60" s="1"/>
  <c r="F54" i="60"/>
  <c r="H54" i="60"/>
  <c r="F55" i="60"/>
  <c r="H55" i="60" s="1"/>
  <c r="G52" i="60"/>
  <c r="D57" i="60"/>
  <c r="E57" i="60"/>
  <c r="F58" i="60"/>
  <c r="H58" i="60" s="1"/>
  <c r="F59" i="60"/>
  <c r="H59" i="60" s="1"/>
  <c r="G57" i="60"/>
  <c r="F52" i="59"/>
  <c r="H42" i="59"/>
  <c r="H17" i="59"/>
  <c r="H12" i="59"/>
  <c r="H8" i="63"/>
  <c r="F25" i="61"/>
  <c r="H39" i="58"/>
  <c r="H52" i="59"/>
  <c r="H26" i="60"/>
  <c r="F8" i="60"/>
  <c r="G38" i="65"/>
  <c r="G44" i="60"/>
  <c r="G38" i="58"/>
  <c r="F48" i="58" l="1"/>
  <c r="F52" i="68"/>
  <c r="F48" i="68"/>
  <c r="F25" i="67"/>
  <c r="F52" i="67"/>
  <c r="H52" i="67" s="1"/>
  <c r="C70" i="62"/>
  <c r="F28" i="67"/>
  <c r="H28" i="67" s="1"/>
  <c r="D65" i="62"/>
  <c r="E70" i="62"/>
  <c r="C74" i="62"/>
  <c r="F48" i="65"/>
  <c r="H48" i="65" s="1"/>
  <c r="E31" i="65"/>
  <c r="E31" i="59"/>
  <c r="H25" i="59"/>
  <c r="F28" i="59"/>
  <c r="H28" i="59" s="1"/>
  <c r="H34" i="62"/>
  <c r="D61" i="59"/>
  <c r="F28" i="60"/>
  <c r="H28" i="60" s="1"/>
  <c r="F50" i="62"/>
  <c r="F29" i="62"/>
  <c r="F28" i="62" s="1"/>
  <c r="H28" i="62" s="1"/>
  <c r="F15" i="62"/>
  <c r="G48" i="62"/>
  <c r="F44" i="61"/>
  <c r="F22" i="61"/>
  <c r="H55" i="62"/>
  <c r="H25" i="61"/>
  <c r="D44" i="62"/>
  <c r="D48" i="62"/>
  <c r="D57" i="62"/>
  <c r="E65" i="62"/>
  <c r="E14" i="62"/>
  <c r="D70" i="62"/>
  <c r="E74" i="62"/>
  <c r="E8" i="62"/>
  <c r="E38" i="62"/>
  <c r="E44" i="62"/>
  <c r="D52" i="62"/>
  <c r="E57" i="62"/>
  <c r="G74" i="62"/>
  <c r="H74" i="62" s="1"/>
  <c r="C52" i="62"/>
  <c r="C65" i="62"/>
  <c r="D74" i="62"/>
  <c r="C14" i="62"/>
  <c r="F76" i="62"/>
  <c r="F55" i="62"/>
  <c r="H26" i="65"/>
  <c r="H26" i="62" s="1"/>
  <c r="F25" i="65"/>
  <c r="H25" i="65" s="1"/>
  <c r="F52" i="65"/>
  <c r="H52" i="65" s="1"/>
  <c r="H68" i="62"/>
  <c r="D31" i="60"/>
  <c r="D63" i="60" s="1"/>
  <c r="H54" i="59"/>
  <c r="H54" i="62" s="1"/>
  <c r="F54" i="62"/>
  <c r="G10" i="63"/>
  <c r="I10" i="63" s="1"/>
  <c r="H53" i="61"/>
  <c r="H53" i="62" s="1"/>
  <c r="F52" i="61"/>
  <c r="H52" i="61" s="1"/>
  <c r="H50" i="62"/>
  <c r="H46" i="68"/>
  <c r="F44" i="68"/>
  <c r="H44" i="68" s="1"/>
  <c r="F19" i="62"/>
  <c r="F67" i="62"/>
  <c r="F71" i="62"/>
  <c r="F70" i="62" s="1"/>
  <c r="F77" i="62"/>
  <c r="H75" i="62"/>
  <c r="C61" i="59"/>
  <c r="F45" i="62"/>
  <c r="F48" i="66"/>
  <c r="H48" i="66" s="1"/>
  <c r="H49" i="66"/>
  <c r="F16" i="62"/>
  <c r="H16" i="61"/>
  <c r="H16" i="62" s="1"/>
  <c r="F14" i="61"/>
  <c r="H14" i="61" s="1"/>
  <c r="G70" i="62"/>
  <c r="H70" i="62" s="1"/>
  <c r="H25" i="66"/>
  <c r="F33" i="61"/>
  <c r="F34" i="62"/>
  <c r="F33" i="62" s="1"/>
  <c r="F66" i="62"/>
  <c r="D31" i="59"/>
  <c r="D63" i="59" s="1"/>
  <c r="D61" i="61"/>
  <c r="H28" i="66"/>
  <c r="G65" i="62"/>
  <c r="H65" i="62" s="1"/>
  <c r="F25" i="58"/>
  <c r="F14" i="59"/>
  <c r="H14" i="59" s="1"/>
  <c r="F14" i="60"/>
  <c r="H22" i="59"/>
  <c r="F22" i="66"/>
  <c r="H22" i="66" s="1"/>
  <c r="H28" i="58"/>
  <c r="C44" i="62"/>
  <c r="G8" i="63"/>
  <c r="I8" i="63" s="1"/>
  <c r="H66" i="62"/>
  <c r="F57" i="58"/>
  <c r="F52" i="58"/>
  <c r="H52" i="58" s="1"/>
  <c r="F44" i="60"/>
  <c r="H44" i="60" s="1"/>
  <c r="F44" i="59"/>
  <c r="H44" i="59" s="1"/>
  <c r="I42" i="58"/>
  <c r="C61" i="61"/>
  <c r="F44" i="65"/>
  <c r="H28" i="65"/>
  <c r="F22" i="67"/>
  <c r="H22" i="67" s="1"/>
  <c r="F48" i="67"/>
  <c r="H48" i="67" s="1"/>
  <c r="D61" i="68"/>
  <c r="H19" i="61"/>
  <c r="H19" i="62" s="1"/>
  <c r="H15" i="61"/>
  <c r="H15" i="62" s="1"/>
  <c r="E48" i="62"/>
  <c r="H22" i="58"/>
  <c r="G52" i="62"/>
  <c r="G61" i="61"/>
  <c r="H22" i="61"/>
  <c r="G31" i="61"/>
  <c r="H57" i="58"/>
  <c r="H25" i="67"/>
  <c r="G31" i="67"/>
  <c r="E63" i="59"/>
  <c r="I9" i="63"/>
  <c r="D61" i="58"/>
  <c r="F53" i="62"/>
  <c r="H48" i="58"/>
  <c r="F44" i="58"/>
  <c r="H44" i="58" s="1"/>
  <c r="H45" i="58"/>
  <c r="H45" i="62" s="1"/>
  <c r="I41" i="58"/>
  <c r="F26" i="62"/>
  <c r="F25" i="62" s="1"/>
  <c r="H25" i="58"/>
  <c r="H23" i="58"/>
  <c r="F23" i="62"/>
  <c r="F22" i="62" s="1"/>
  <c r="H22" i="62" s="1"/>
  <c r="F14" i="58"/>
  <c r="H14" i="58" s="1"/>
  <c r="F8" i="58"/>
  <c r="F31" i="58" s="1"/>
  <c r="I40" i="58"/>
  <c r="G61" i="58"/>
  <c r="G31" i="58"/>
  <c r="H8" i="58"/>
  <c r="C57" i="62"/>
  <c r="C61" i="58"/>
  <c r="H49" i="68"/>
  <c r="F38" i="68"/>
  <c r="H38" i="68" s="1"/>
  <c r="F28" i="68"/>
  <c r="H28" i="68" s="1"/>
  <c r="F25" i="68"/>
  <c r="H25" i="68" s="1"/>
  <c r="F12" i="62"/>
  <c r="H57" i="68"/>
  <c r="H52" i="68"/>
  <c r="F57" i="67"/>
  <c r="H57" i="67" s="1"/>
  <c r="H49" i="67"/>
  <c r="F44" i="67"/>
  <c r="H44" i="67" s="1"/>
  <c r="F38" i="67"/>
  <c r="H38" i="67" s="1"/>
  <c r="D61" i="67"/>
  <c r="F14" i="67"/>
  <c r="H14" i="67" s="1"/>
  <c r="F18" i="62"/>
  <c r="F57" i="66"/>
  <c r="D61" i="66"/>
  <c r="F38" i="66"/>
  <c r="H38" i="66" s="1"/>
  <c r="F17" i="62"/>
  <c r="G61" i="66"/>
  <c r="E61" i="66"/>
  <c r="E63" i="66" s="1"/>
  <c r="C61" i="66"/>
  <c r="D61" i="65"/>
  <c r="H44" i="65"/>
  <c r="F57" i="65"/>
  <c r="H57" i="65" s="1"/>
  <c r="F38" i="65"/>
  <c r="D31" i="65"/>
  <c r="D63" i="65" s="1"/>
  <c r="F8" i="65"/>
  <c r="H8" i="65" s="1"/>
  <c r="F57" i="59"/>
  <c r="H57" i="59" s="1"/>
  <c r="F48" i="59"/>
  <c r="H48" i="59" s="1"/>
  <c r="F38" i="59"/>
  <c r="H38" i="59" s="1"/>
  <c r="F10" i="62"/>
  <c r="C48" i="62"/>
  <c r="F59" i="62"/>
  <c r="E61" i="60"/>
  <c r="E63" i="60" s="1"/>
  <c r="F57" i="60"/>
  <c r="H57" i="60" s="1"/>
  <c r="F52" i="60"/>
  <c r="H52" i="60" s="1"/>
  <c r="D61" i="60"/>
  <c r="F48" i="60"/>
  <c r="H48" i="60" s="1"/>
  <c r="G61" i="60"/>
  <c r="F25" i="60"/>
  <c r="H25" i="60" s="1"/>
  <c r="H23" i="60"/>
  <c r="F22" i="60"/>
  <c r="H22" i="60" s="1"/>
  <c r="D14" i="62"/>
  <c r="H18" i="60"/>
  <c r="H18" i="62" s="1"/>
  <c r="G31" i="60"/>
  <c r="H8" i="60"/>
  <c r="F9" i="62"/>
  <c r="H44" i="61"/>
  <c r="H28" i="61"/>
  <c r="F41" i="62"/>
  <c r="F57" i="61"/>
  <c r="H57" i="61" s="1"/>
  <c r="F58" i="62"/>
  <c r="F49" i="62"/>
  <c r="F48" i="61"/>
  <c r="H48" i="61" s="1"/>
  <c r="D31" i="61"/>
  <c r="F11" i="62"/>
  <c r="C31" i="61"/>
  <c r="C63" i="61" s="1"/>
  <c r="C8" i="62"/>
  <c r="G61" i="68"/>
  <c r="H22" i="68"/>
  <c r="G31" i="68"/>
  <c r="G14" i="62"/>
  <c r="D31" i="58"/>
  <c r="E61" i="68"/>
  <c r="E63" i="68" s="1"/>
  <c r="F14" i="68"/>
  <c r="H14" i="68" s="1"/>
  <c r="F8" i="68"/>
  <c r="F8" i="67"/>
  <c r="D31" i="67"/>
  <c r="D31" i="66"/>
  <c r="F8" i="66"/>
  <c r="H8" i="66" s="1"/>
  <c r="F14" i="65"/>
  <c r="H14" i="65" s="1"/>
  <c r="D8" i="62"/>
  <c r="F39" i="62"/>
  <c r="D38" i="62"/>
  <c r="F38" i="61"/>
  <c r="H38" i="61" s="1"/>
  <c r="H57" i="66"/>
  <c r="G31" i="65"/>
  <c r="E52" i="62"/>
  <c r="J42" i="58"/>
  <c r="F40" i="62"/>
  <c r="H46" i="60"/>
  <c r="F46" i="62"/>
  <c r="F38" i="58"/>
  <c r="E61" i="58"/>
  <c r="E63" i="58" s="1"/>
  <c r="F44" i="66"/>
  <c r="H44" i="66" s="1"/>
  <c r="E61" i="67"/>
  <c r="E63" i="67" s="1"/>
  <c r="H48" i="68"/>
  <c r="C31" i="58"/>
  <c r="C61" i="67"/>
  <c r="C31" i="67"/>
  <c r="C31" i="66"/>
  <c r="C31" i="59"/>
  <c r="C61" i="60"/>
  <c r="C31" i="60"/>
  <c r="E31" i="61"/>
  <c r="D31" i="68"/>
  <c r="H20" i="62"/>
  <c r="H11" i="62"/>
  <c r="G61" i="67"/>
  <c r="G31" i="66"/>
  <c r="H17" i="62"/>
  <c r="F14" i="66"/>
  <c r="G61" i="65"/>
  <c r="G44" i="62"/>
  <c r="E61" i="65"/>
  <c r="H39" i="62"/>
  <c r="F22" i="65"/>
  <c r="H12" i="62"/>
  <c r="C31" i="65"/>
  <c r="H29" i="62"/>
  <c r="G31" i="59"/>
  <c r="F8" i="59"/>
  <c r="H10" i="62"/>
  <c r="H59" i="62"/>
  <c r="F38" i="60"/>
  <c r="F42" i="62"/>
  <c r="H25" i="62"/>
  <c r="H14" i="60"/>
  <c r="H9" i="62"/>
  <c r="E61" i="61"/>
  <c r="H58" i="62"/>
  <c r="D63" i="61"/>
  <c r="F20" i="62"/>
  <c r="F8" i="61"/>
  <c r="C61" i="68"/>
  <c r="C61" i="65"/>
  <c r="C38" i="62"/>
  <c r="C31" i="68"/>
  <c r="G57" i="62"/>
  <c r="G61" i="59"/>
  <c r="G38" i="62"/>
  <c r="G8" i="62"/>
  <c r="H42" i="62"/>
  <c r="H40" i="62"/>
  <c r="H41" i="62"/>
  <c r="G63" i="66" l="1"/>
  <c r="H46" i="62"/>
  <c r="F31" i="67"/>
  <c r="C63" i="66"/>
  <c r="E63" i="65"/>
  <c r="F74" i="62"/>
  <c r="F52" i="62"/>
  <c r="H52" i="62" s="1"/>
  <c r="F65" i="62"/>
  <c r="C63" i="59"/>
  <c r="F48" i="62"/>
  <c r="H48" i="62" s="1"/>
  <c r="E31" i="62"/>
  <c r="D61" i="62"/>
  <c r="C31" i="62"/>
  <c r="F44" i="62"/>
  <c r="E61" i="62"/>
  <c r="E63" i="62" s="1"/>
  <c r="E79" i="62" s="1"/>
  <c r="F31" i="60"/>
  <c r="D63" i="68"/>
  <c r="D63" i="66"/>
  <c r="C63" i="58"/>
  <c r="G63" i="61"/>
  <c r="G63" i="60"/>
  <c r="H31" i="67"/>
  <c r="D63" i="58"/>
  <c r="H31" i="58"/>
  <c r="H23" i="62"/>
  <c r="G63" i="58"/>
  <c r="H49" i="62"/>
  <c r="F61" i="68"/>
  <c r="H61" i="68" s="1"/>
  <c r="F61" i="67"/>
  <c r="H61" i="67" s="1"/>
  <c r="D63" i="67"/>
  <c r="H8" i="67"/>
  <c r="F61" i="66"/>
  <c r="H61" i="66" s="1"/>
  <c r="F14" i="62"/>
  <c r="H14" i="62" s="1"/>
  <c r="F61" i="65"/>
  <c r="H61" i="65" s="1"/>
  <c r="H38" i="65"/>
  <c r="F61" i="59"/>
  <c r="H61" i="59" s="1"/>
  <c r="F8" i="62"/>
  <c r="H8" i="62" s="1"/>
  <c r="D31" i="62"/>
  <c r="C61" i="62"/>
  <c r="F57" i="62"/>
  <c r="H57" i="62" s="1"/>
  <c r="E63" i="61"/>
  <c r="F61" i="61"/>
  <c r="H61" i="61" s="1"/>
  <c r="G63" i="68"/>
  <c r="H8" i="68"/>
  <c r="F31" i="68"/>
  <c r="G63" i="59"/>
  <c r="F38" i="62"/>
  <c r="F61" i="58"/>
  <c r="H38" i="58"/>
  <c r="C63" i="67"/>
  <c r="C63" i="65"/>
  <c r="C63" i="60"/>
  <c r="H44" i="62"/>
  <c r="C63" i="68"/>
  <c r="G63" i="67"/>
  <c r="H14" i="66"/>
  <c r="F31" i="66"/>
  <c r="G63" i="65"/>
  <c r="F31" i="65"/>
  <c r="H22" i="65"/>
  <c r="G31" i="62"/>
  <c r="H8" i="59"/>
  <c r="F31" i="59"/>
  <c r="H38" i="60"/>
  <c r="F61" i="60"/>
  <c r="H61" i="60" s="1"/>
  <c r="H31" i="60"/>
  <c r="H8" i="61"/>
  <c r="F31" i="61"/>
  <c r="G61" i="62"/>
  <c r="D63" i="62" l="1"/>
  <c r="D79" i="62" s="1"/>
  <c r="C63" i="62"/>
  <c r="C79" i="62" s="1"/>
  <c r="H63" i="67"/>
  <c r="F63" i="67"/>
  <c r="F31" i="62"/>
  <c r="H31" i="62" s="1"/>
  <c r="F61" i="62"/>
  <c r="H61" i="62" s="1"/>
  <c r="H38" i="62"/>
  <c r="H31" i="68"/>
  <c r="H63" i="68" s="1"/>
  <c r="F63" i="68"/>
  <c r="H61" i="58"/>
  <c r="H63" i="58" s="1"/>
  <c r="F63" i="58"/>
  <c r="H31" i="66"/>
  <c r="H63" i="66" s="1"/>
  <c r="F63" i="66"/>
  <c r="H31" i="65"/>
  <c r="H63" i="65" s="1"/>
  <c r="F63" i="65"/>
  <c r="F63" i="59"/>
  <c r="H31" i="59"/>
  <c r="H63" i="59" s="1"/>
  <c r="H63" i="60"/>
  <c r="F63" i="60"/>
  <c r="H31" i="61"/>
  <c r="H63" i="61" s="1"/>
  <c r="F63" i="61"/>
  <c r="G63" i="62"/>
  <c r="G79" i="62" s="1"/>
  <c r="F63" i="62" l="1"/>
  <c r="F79" i="62" s="1"/>
  <c r="H63" i="62"/>
  <c r="H79" i="62" s="1"/>
</calcChain>
</file>

<file path=xl/sharedStrings.xml><?xml version="1.0" encoding="utf-8"?>
<sst xmlns="http://schemas.openxmlformats.org/spreadsheetml/2006/main" count="840" uniqueCount="119">
  <si>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</si>
  <si>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</si>
  <si>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</si>
  <si>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</si>
  <si>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</si>
  <si>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</si>
  <si>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</si>
  <si>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</si>
  <si>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</si>
  <si>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</si>
  <si>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</si>
  <si>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</si>
  <si>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</si>
  <si>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</si>
  <si>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</si>
  <si>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</si>
  <si>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</si>
  <si>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</si>
  <si>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</si>
  <si>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</si>
  <si>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</si>
  <si>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</si>
  <si>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</si>
  <si>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</si>
  <si>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</si>
  <si>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</si>
  <si>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</si>
  <si>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</si>
  <si>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</si>
  <si>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</si>
  <si>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</si>
  <si>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</si>
  <si>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</si>
  <si>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</si>
  <si>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>Poistot ja arvonalentumiset (700000-729999)</t>
  </si>
  <si>
    <t>Suunnitelman mukaiset poistot (710000-722999)</t>
  </si>
  <si>
    <t>Kertaluontoiset poistot (720000-722999)</t>
  </si>
  <si>
    <t>Arvonalentumiset (723000-729999)</t>
  </si>
  <si>
    <t>Satunnaiset tuotot ja kulut (800000-819999)</t>
  </si>
  <si>
    <t>Satunnaiset tuotot (800000-809999)</t>
  </si>
  <si>
    <t>Satunnaiset kulut (810000-819999)</t>
  </si>
  <si>
    <t>Varausten ja rahastojen muutokset (850000-879999)</t>
  </si>
  <si>
    <t>Poistoeron muutos (850000-859999)</t>
  </si>
  <si>
    <t>Varausten muutos (860000-869999)</t>
  </si>
  <si>
    <t>Rahastojen muutos (870000-879999)</t>
  </si>
  <si>
    <t>TILIKAUDEN TULOS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</si>
  <si>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</si>
  <si>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</si>
  <si>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</si>
  <si>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</si>
  <si>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</si>
  <si>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</si>
  <si>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</si>
  <si>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</si>
  <si>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</si>
  <si>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</si>
  <si>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</si>
  <si>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</si>
  <si>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</si>
  <si>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</si>
  <si>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</si>
  <si>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</si>
  <si>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</si>
  <si>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</si>
  <si>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</si>
  <si>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</si>
  <si>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</si>
  <si>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</si>
  <si>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</si>
  <si>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</si>
  <si>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</si>
  <si>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</si>
  <si>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</si>
  <si>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</si>
  <si>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</si>
  <si>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</si>
  <si>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</si>
  <si>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</si>
  <si>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</si>
  <si>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710</t>
  </si>
  <si>
    <t>720</t>
  </si>
  <si>
    <t>730</t>
  </si>
  <si>
    <t>800</t>
  </si>
  <si>
    <t>810</t>
  </si>
  <si>
    <t>850</t>
  </si>
  <si>
    <t>860</t>
  </si>
  <si>
    <t>870</t>
  </si>
  <si>
    <t>Käyttötalousosan syöttöpohja</t>
  </si>
  <si>
    <t>TA
muutokset</t>
  </si>
  <si>
    <t>POIKKEAMA 
(euroa)</t>
  </si>
  <si>
    <t>Investointimenot</t>
  </si>
  <si>
    <t>Pysyvät vastaavat</t>
  </si>
  <si>
    <t>josta tuloslaskelmaan kirjattava osuus</t>
  </si>
  <si>
    <t>INVESTOINNIT</t>
  </si>
  <si>
    <t>Investointihankkeet</t>
  </si>
  <si>
    <t>Pysyvien vastaavien myyntitulot,</t>
  </si>
  <si>
    <t>Investointiosan syöttöpohja</t>
  </si>
  <si>
    <t>Inv. rahoitusosuudet</t>
  </si>
  <si>
    <t>Kiinteän omaisuuden hankinnat</t>
  </si>
  <si>
    <t>Uus- ja laajennusinvestoinnit</t>
  </si>
  <si>
    <t>Korvaus- ja ylläpitoinvestoinnit</t>
  </si>
  <si>
    <t>Muut pysyvien vastaavien investoinnit</t>
  </si>
  <si>
    <t>Sijoitukset</t>
  </si>
  <si>
    <t>Investointien myyntitulot sekä myyntivoittojen/tappioiden osuus</t>
  </si>
  <si>
    <t>Kaupunginhallitus</t>
  </si>
  <si>
    <t>TP 
2015</t>
  </si>
  <si>
    <t>TA 
2016</t>
  </si>
  <si>
    <t>TA 2016
muutoksineen</t>
  </si>
  <si>
    <t>ENNUSTE
31.12.2016</t>
  </si>
  <si>
    <t>3.</t>
  </si>
  <si>
    <t>Kasvatus- ja opetuslautakunta</t>
  </si>
  <si>
    <t>Toimialan yhteiset toiminnot</t>
  </si>
  <si>
    <t>Toimialan yhteinen hallinto</t>
  </si>
  <si>
    <t>Varhaiskasvatus</t>
  </si>
  <si>
    <t>Perusopetus</t>
  </si>
  <si>
    <t>Ruotsinkielinen kasvatus ja opetus</t>
  </si>
  <si>
    <t>Lukiokoulutus</t>
  </si>
  <si>
    <t>Ammatillinen koulutus</t>
  </si>
  <si>
    <t>Aikuiskoulutus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</si>
</sst>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/>
    <xf numFmtId="0" fontId="2" fillId="24" borderId="0" xfId="32" applyFont="1" applyFill="1" applyBorder="1" applyAlignment="1" applyProtection="1">
      <alignment horizontal="left"/>
    </xf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1" fontId="3" fillId="24" borderId="0" xfId="32" applyNumberFormat="1" applyFont="1" applyFill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1" fontId="5" fillId="26" borderId="0" xfId="0" applyNumberFormat="1" applyFont="1" applyFill="1" applyBorder="1" applyProtection="1"/>
    <xf numFmtId="3" fontId="2" fillId="24" borderId="11" xfId="32" applyNumberFormat="1" applyFont="1" applyFill="1" applyBorder="1" applyAlignment="1" applyProtection="1">
      <alignment horizontal="right"/>
    </xf>
    <xf numFmtId="3" fontId="2" fillId="27" borderId="13" xfId="32" applyNumberFormat="1" applyFont="1" applyFill="1" applyBorder="1" applyAlignment="1" applyProtection="1">
      <alignment horizontal="right"/>
    </xf>
    <xf numFmtId="3" fontId="2" fillId="27" borderId="14" xfId="32" applyNumberFormat="1" applyFont="1" applyFill="1" applyBorder="1" applyAlignment="1" applyProtection="1">
      <alignment horizontal="right"/>
    </xf>
    <xf numFmtId="3" fontId="3" fillId="24" borderId="10" xfId="32" applyNumberFormat="1" applyFont="1" applyFill="1" applyBorder="1" applyAlignment="1" applyProtection="1">
      <alignment horizontal="right"/>
    </xf>
    <xf numFmtId="3" fontId="3" fillId="27" borderId="14" xfId="32" applyNumberFormat="1" applyFont="1" applyFill="1" applyBorder="1" applyAlignment="1" applyProtection="1">
      <alignment horizontal="right"/>
    </xf>
    <xf numFmtId="3" fontId="3" fillId="27" borderId="13" xfId="32" applyNumberFormat="1" applyFont="1" applyFill="1" applyBorder="1" applyAlignment="1" applyProtection="1">
      <alignment horizontal="right"/>
    </xf>
    <xf numFmtId="0" fontId="3" fillId="24" borderId="0" xfId="32" applyNumberFormat="1" applyFont="1" applyFill="1" applyBorder="1" applyAlignment="1" applyProtection="1">
      <alignment horizontal="left"/>
    </xf>
    <xf numFmtId="2" fontId="0" fillId="0" borderId="0" xfId="0" applyNumberFormat="1" applyProtection="1"/>
    <xf numFmtId="3" fontId="0" fillId="0" borderId="0" xfId="0" applyNumberFormat="1" applyProtection="1"/>
    <xf numFmtId="1" fontId="0" fillId="0" borderId="0" xfId="0" applyNumberFormat="1" applyProtection="1"/>
    <xf numFmtId="0" fontId="1" fillId="24" borderId="0" xfId="0" applyFont="1" applyFill="1" applyBorder="1" applyAlignment="1" applyProtection="1">
      <alignment horizontal="center"/>
    </xf>
    <xf numFmtId="0" fontId="1" fillId="0" borderId="0" xfId="0" applyFont="1" applyProtection="1"/>
    <xf numFmtId="3" fontId="2" fillId="24" borderId="12" xfId="32" applyNumberFormat="1" applyFont="1" applyFill="1" applyBorder="1" applyAlignment="1" applyProtection="1">
      <alignment horizontal="right"/>
    </xf>
    <xf numFmtId="3" fontId="2" fillId="25" borderId="0" xfId="34" applyNumberFormat="1" applyFont="1" applyFill="1" applyAlignment="1" applyProtection="1">
      <alignment wrapText="1"/>
    </xf>
    <xf numFmtId="3" fontId="2" fillId="24" borderId="0" xfId="0" applyNumberFormat="1" applyFont="1" applyFill="1" applyAlignment="1" applyProtection="1">
      <alignment wrapText="1"/>
    </xf>
    <xf numFmtId="3" fontId="3" fillId="24" borderId="0" xfId="0" applyNumberFormat="1" applyFont="1" applyFill="1" applyBorder="1" applyAlignment="1" applyProtection="1">
      <alignment horizontal="center"/>
    </xf>
    <xf numFmtId="3" fontId="0" fillId="24" borderId="0" xfId="0" applyNumberFormat="1" applyFill="1" applyAlignment="1" applyProtection="1">
      <alignment horizontal="center"/>
    </xf>
    <xf numFmtId="3" fontId="2" fillId="26" borderId="0" xfId="32" applyNumberFormat="1" applyFont="1" applyFill="1" applyBorder="1" applyAlignment="1" applyProtection="1">
      <alignment horizontal="center"/>
    </xf>
    <xf numFmtId="3" fontId="2" fillId="24" borderId="0" xfId="32" applyNumberFormat="1" applyFont="1" applyFill="1" applyBorder="1" applyAlignment="1" applyProtection="1">
      <alignment horizontal="center"/>
    </xf>
  </cellXfs>
  <cellStyles count="46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l 2" xfId="31"/>
    <cellStyle name="Normal 3" xfId="32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1">
    <dxf>
      <font>
        <b/>
        <i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5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30480</xdr:rowOff>
    </xdr:from>
    <xdr:to>
      <xdr:col>2</xdr:col>
      <xdr:colOff>1935480</xdr:colOff>
      <xdr:row>1</xdr:row>
      <xdr:rowOff>411480</xdr:rowOff>
    </xdr:to>
    <xdr:pic>
      <xdr:nvPicPr>
        <xdr:cNvPr id="1536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95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4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I79"/>
  <sheetViews>
    <sheetView tabSelected="1" zoomScaleNormal="100" workbookViewId="0">
      <pane xSplit="2" ySplit="5" topLeftCell="C6" activePane="bottomRight" state="frozen"/>
      <selection activeCell="E10" sqref="E10"/>
      <selection pane="topRight" activeCell="E10" sqref="E10"/>
      <selection pane="bottomLeft" activeCell="E10" sqref="E10"/>
      <selection pane="bottomRight" activeCell="G6" sqref="G6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9" width="9.109375" style="5"/>
    <col min="10" max="10" width="12.6640625" style="5" bestFit="1" customWidth="1"/>
    <col min="11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110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:G8" si="0">SUM(C9:C12)</f>
        <v>11845926.41</v>
      </c>
      <c r="D8" s="21">
        <f t="shared" si="0"/>
        <v>11855871</v>
      </c>
      <c r="E8" s="21">
        <f t="shared" si="0"/>
        <v>0</v>
      </c>
      <c r="F8" s="21">
        <f t="shared" si="0"/>
        <v>11855871</v>
      </c>
      <c r="G8" s="21">
        <f t="shared" si="0"/>
        <v>11891322.4</v>
      </c>
      <c r="H8" s="21">
        <f>F8-G8</f>
        <v>-35451.400000000373</v>
      </c>
    </row>
    <row r="9" spans="1:8">
      <c r="A9" s="22" t="s">
        <v>51</v>
      </c>
      <c r="B9" s="23" t="s">
        <v>1</v>
      </c>
      <c r="C9" s="21">
        <f>SUM('VAL YHT:LAIKUIS'!C9)</f>
        <v>3506964.06</v>
      </c>
      <c r="D9" s="21">
        <f>SUM('VAL YHT:LAIKUIS'!D9)</f>
        <v>4030254.84</v>
      </c>
      <c r="E9" s="21">
        <f>SUM('VAL YHT:LAIKUIS'!E9)</f>
        <v>0</v>
      </c>
      <c r="F9" s="21">
        <f>SUM('VAL YHT:LAIKUIS'!F9)</f>
        <v>4030254.84</v>
      </c>
      <c r="G9" s="21">
        <f>SUM('VAL YHT:LAIKUIS'!G9)</f>
        <v>3664970.4</v>
      </c>
      <c r="H9" s="21">
        <f>SUM('VAL YHT:LAIKUIS'!H9)</f>
        <v>365284.44000000029</v>
      </c>
    </row>
    <row r="10" spans="1:8">
      <c r="A10" s="22" t="s">
        <v>52</v>
      </c>
      <c r="B10" s="23" t="s">
        <v>53</v>
      </c>
      <c r="C10" s="21">
        <f>SUM('VAL YHT:LAIKUIS'!C10)</f>
        <v>122415.99</v>
      </c>
      <c r="D10" s="21">
        <f>SUM('VAL YHT:LAIKUIS'!D10)</f>
        <v>130000.08</v>
      </c>
      <c r="E10" s="21">
        <f>SUM('VAL YHT:LAIKUIS'!E10)</f>
        <v>0</v>
      </c>
      <c r="F10" s="21">
        <f>SUM('VAL YHT:LAIKUIS'!F10)</f>
        <v>130000.08</v>
      </c>
      <c r="G10" s="21">
        <f>SUM('VAL YHT:LAIKUIS'!G10)</f>
        <v>130000</v>
      </c>
      <c r="H10" s="21">
        <f>SUM('VAL YHT:LAIKUIS'!H10)</f>
        <v>8.000000000174623E-2</v>
      </c>
    </row>
    <row r="11" spans="1:8">
      <c r="A11" s="22" t="s">
        <v>54</v>
      </c>
      <c r="B11" s="23" t="s">
        <v>2</v>
      </c>
      <c r="C11" s="21">
        <f>SUM('VAL YHT:LAIKUIS'!C11)</f>
        <v>6966713.9499999993</v>
      </c>
      <c r="D11" s="21">
        <f>SUM('VAL YHT:LAIKUIS'!D11)</f>
        <v>6501815.8799999999</v>
      </c>
      <c r="E11" s="21">
        <f>SUM('VAL YHT:LAIKUIS'!E11)</f>
        <v>0</v>
      </c>
      <c r="F11" s="21">
        <f>SUM('VAL YHT:LAIKUIS'!F11)</f>
        <v>6501815.8799999999</v>
      </c>
      <c r="G11" s="21">
        <f>SUM('VAL YHT:LAIKUIS'!G11)</f>
        <v>6901772</v>
      </c>
      <c r="H11" s="21">
        <f>SUM('VAL YHT:LAIKUIS'!H11)</f>
        <v>-399956.12000000005</v>
      </c>
    </row>
    <row r="12" spans="1:8">
      <c r="A12" s="22" t="s">
        <v>55</v>
      </c>
      <c r="B12" s="23" t="s">
        <v>3</v>
      </c>
      <c r="C12" s="21">
        <f>SUM('VAL YHT:LAIKUIS'!C12)</f>
        <v>1249832.4100000001</v>
      </c>
      <c r="D12" s="21">
        <f>SUM('VAL YHT:LAIKUIS'!D12)</f>
        <v>1193800.2</v>
      </c>
      <c r="E12" s="21">
        <f>SUM('VAL YHT:LAIKUIS'!E12)</f>
        <v>0</v>
      </c>
      <c r="F12" s="21">
        <f>SUM('VAL YHT:LAIKUIS'!F12)</f>
        <v>1193800.2</v>
      </c>
      <c r="G12" s="21">
        <f>SUM('VAL YHT:LAIKUIS'!G12)</f>
        <v>1194580</v>
      </c>
      <c r="H12" s="21">
        <f>SUM('VAL YHT:LAIKUIS'!H12)</f>
        <v>-779.80000000004566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:G14" si="1">SUM(C15:C20)</f>
        <v>8964141</v>
      </c>
      <c r="D14" s="21">
        <f t="shared" si="1"/>
        <v>8966420.7599999998</v>
      </c>
      <c r="E14" s="21">
        <f t="shared" si="1"/>
        <v>500000</v>
      </c>
      <c r="F14" s="21">
        <f t="shared" si="1"/>
        <v>9466420.7599999998</v>
      </c>
      <c r="G14" s="21">
        <f t="shared" si="1"/>
        <v>9509000</v>
      </c>
      <c r="H14" s="21">
        <f t="shared" ref="H14:H28" si="2">F14-G14</f>
        <v>-42579.240000000224</v>
      </c>
    </row>
    <row r="15" spans="1:8">
      <c r="A15" s="22" t="s">
        <v>56</v>
      </c>
      <c r="B15" s="23" t="s">
        <v>5</v>
      </c>
      <c r="C15" s="21">
        <f>SUM('VAL YHT:LAIKUIS'!C15)</f>
        <v>0</v>
      </c>
      <c r="D15" s="21">
        <f>SUM('VAL YHT:LAIKUIS'!D15)</f>
        <v>0</v>
      </c>
      <c r="E15" s="21">
        <f>SUM('VAL YHT:LAIKUIS'!E15)</f>
        <v>0</v>
      </c>
      <c r="F15" s="21">
        <f>SUM('VAL YHT:LAIKUIS'!F15)</f>
        <v>0</v>
      </c>
      <c r="G15" s="21">
        <f>SUM('VAL YHT:LAIKUIS'!G15)</f>
        <v>0</v>
      </c>
      <c r="H15" s="21">
        <f>SUM('VAL YHT:LAIKUIS'!H15)</f>
        <v>0</v>
      </c>
    </row>
    <row r="16" spans="1:8">
      <c r="A16" s="22" t="s">
        <v>57</v>
      </c>
      <c r="B16" s="23" t="s">
        <v>6</v>
      </c>
      <c r="C16" s="21">
        <f>SUM('VAL YHT:LAIKUIS'!C16)</f>
        <v>0</v>
      </c>
      <c r="D16" s="21">
        <f>SUM('VAL YHT:LAIKUIS'!D16)</f>
        <v>0</v>
      </c>
      <c r="E16" s="21">
        <f>SUM('VAL YHT:LAIKUIS'!E16)</f>
        <v>0</v>
      </c>
      <c r="F16" s="21">
        <f>SUM('VAL YHT:LAIKUIS'!F16)</f>
        <v>0</v>
      </c>
      <c r="G16" s="21">
        <f>SUM('VAL YHT:LAIKUIS'!G16)</f>
        <v>0</v>
      </c>
      <c r="H16" s="21">
        <f>SUM('VAL YHT:LAIKUIS'!H16)</f>
        <v>0</v>
      </c>
    </row>
    <row r="17" spans="1:8">
      <c r="A17" s="22" t="s">
        <v>58</v>
      </c>
      <c r="B17" s="23" t="s">
        <v>7</v>
      </c>
      <c r="C17" s="21">
        <f>SUM('VAL YHT:LAIKUIS'!C17)</f>
        <v>8141260.8300000001</v>
      </c>
      <c r="D17" s="21">
        <f>SUM('VAL YHT:LAIKUIS'!D17)</f>
        <v>8207000.2800000003</v>
      </c>
      <c r="E17" s="21">
        <f>SUM('VAL YHT:LAIKUIS'!E17)</f>
        <v>500000</v>
      </c>
      <c r="F17" s="21">
        <f>SUM('VAL YHT:LAIKUIS'!F17)</f>
        <v>8707000.2800000012</v>
      </c>
      <c r="G17" s="21">
        <f>SUM('VAL YHT:LAIKUIS'!G17)</f>
        <v>8696500</v>
      </c>
      <c r="H17" s="21">
        <f>SUM('VAL YHT:LAIKUIS'!H17)</f>
        <v>10500.280000000224</v>
      </c>
    </row>
    <row r="18" spans="1:8">
      <c r="A18" s="22" t="s">
        <v>59</v>
      </c>
      <c r="B18" s="23" t="s">
        <v>8</v>
      </c>
      <c r="C18" s="21">
        <f>SUM('VAL YHT:LAIKUIS'!C18)</f>
        <v>792853.03</v>
      </c>
      <c r="D18" s="21">
        <f>SUM('VAL YHT:LAIKUIS'!D18)</f>
        <v>744200.28</v>
      </c>
      <c r="E18" s="21">
        <f>SUM('VAL YHT:LAIKUIS'!E18)</f>
        <v>0</v>
      </c>
      <c r="F18" s="21">
        <f>SUM('VAL YHT:LAIKUIS'!F18)</f>
        <v>744200.28</v>
      </c>
      <c r="G18" s="21">
        <f>SUM('VAL YHT:LAIKUIS'!G18)</f>
        <v>770900</v>
      </c>
      <c r="H18" s="21">
        <f>SUM('VAL YHT:LAIKUIS'!H18)</f>
        <v>-26699.720000000038</v>
      </c>
    </row>
    <row r="19" spans="1:8">
      <c r="A19" s="22" t="s">
        <v>60</v>
      </c>
      <c r="B19" s="23" t="s">
        <v>9</v>
      </c>
      <c r="C19" s="21">
        <f>SUM('VAL YHT:LAIKUIS'!C19)</f>
        <v>0</v>
      </c>
      <c r="D19" s="21">
        <f>SUM('VAL YHT:LAIKUIS'!D19)</f>
        <v>0</v>
      </c>
      <c r="E19" s="21">
        <f>SUM('VAL YHT:LAIKUIS'!E19)</f>
        <v>0</v>
      </c>
      <c r="F19" s="21">
        <f>SUM('VAL YHT:LAIKUIS'!F19)</f>
        <v>0</v>
      </c>
      <c r="G19" s="21">
        <f>SUM('VAL YHT:LAIKUIS'!G19)</f>
        <v>0</v>
      </c>
      <c r="H19" s="21">
        <f>SUM('VAL YHT:LAIKUIS'!H19)</f>
        <v>0</v>
      </c>
    </row>
    <row r="20" spans="1:8">
      <c r="A20" s="22" t="s">
        <v>61</v>
      </c>
      <c r="B20" s="23" t="s">
        <v>10</v>
      </c>
      <c r="C20" s="21">
        <f>SUM('VAL YHT:LAIKUIS'!C20)</f>
        <v>30027.14</v>
      </c>
      <c r="D20" s="21">
        <f>SUM('VAL YHT:LAIKUIS'!D20)</f>
        <v>15220.2</v>
      </c>
      <c r="E20" s="21">
        <f>SUM('VAL YHT:LAIKUIS'!E20)</f>
        <v>0</v>
      </c>
      <c r="F20" s="21">
        <f>SUM('VAL YHT:LAIKUIS'!F20)</f>
        <v>15220.2</v>
      </c>
      <c r="G20" s="21">
        <f>SUM('VAL YHT:LAIKUIS'!G20)</f>
        <v>41600</v>
      </c>
      <c r="H20" s="21">
        <f>SUM('VAL YHT:LAIKUIS'!H20)</f>
        <v>-26379.8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:G22" si="3">SUM(C23)</f>
        <v>9736200.7200000007</v>
      </c>
      <c r="D22" s="21">
        <f t="shared" si="3"/>
        <v>6495855.2400000002</v>
      </c>
      <c r="E22" s="21">
        <f t="shared" si="3"/>
        <v>0</v>
      </c>
      <c r="F22" s="21">
        <f t="shared" si="3"/>
        <v>6495855.2400000002</v>
      </c>
      <c r="G22" s="21">
        <f t="shared" si="3"/>
        <v>7183859</v>
      </c>
      <c r="H22" s="21">
        <f t="shared" si="2"/>
        <v>-688003.75999999978</v>
      </c>
    </row>
    <row r="23" spans="1:8">
      <c r="A23" s="22" t="s">
        <v>62</v>
      </c>
      <c r="B23" s="23" t="s">
        <v>11</v>
      </c>
      <c r="C23" s="21">
        <f>SUM('VAL YHT:LAIKUIS'!C23)</f>
        <v>9736200.7200000007</v>
      </c>
      <c r="D23" s="21">
        <f>SUM('VAL YHT:LAIKUIS'!D23)</f>
        <v>6495855.2400000002</v>
      </c>
      <c r="E23" s="21">
        <f>SUM('VAL YHT:LAIKUIS'!E23)</f>
        <v>0</v>
      </c>
      <c r="F23" s="21">
        <f>SUM('VAL YHT:LAIKUIS'!F23)</f>
        <v>6495855.2400000002</v>
      </c>
      <c r="G23" s="21">
        <f>SUM('VAL YHT:LAIKUIS'!G23)</f>
        <v>7183859</v>
      </c>
      <c r="H23" s="21">
        <f>SUM('VAL YHT:LAIKUIS'!H23)</f>
        <v>-688003.76000000013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:G25" si="4">SUM(C26)</f>
        <v>109498.87</v>
      </c>
      <c r="D25" s="21">
        <f t="shared" si="4"/>
        <v>62650.200000000004</v>
      </c>
      <c r="E25" s="21">
        <f t="shared" si="4"/>
        <v>0</v>
      </c>
      <c r="F25" s="21">
        <f t="shared" si="4"/>
        <v>62650.200000000004</v>
      </c>
      <c r="G25" s="21">
        <f t="shared" si="4"/>
        <v>107500</v>
      </c>
      <c r="H25" s="21">
        <f t="shared" si="2"/>
        <v>-44849.799999999996</v>
      </c>
    </row>
    <row r="26" spans="1:8">
      <c r="A26" s="22" t="s">
        <v>63</v>
      </c>
      <c r="B26" s="23" t="s">
        <v>12</v>
      </c>
      <c r="C26" s="21">
        <f>SUM('VAL YHT:LAIKUIS'!C26)</f>
        <v>109498.87</v>
      </c>
      <c r="D26" s="21">
        <f>SUM('VAL YHT:LAIKUIS'!D26)</f>
        <v>62650.200000000004</v>
      </c>
      <c r="E26" s="21">
        <f>SUM('VAL YHT:LAIKUIS'!E26)</f>
        <v>0</v>
      </c>
      <c r="F26" s="21">
        <f>SUM('VAL YHT:LAIKUIS'!F26)</f>
        <v>62650.200000000004</v>
      </c>
      <c r="G26" s="21">
        <f>SUM('VAL YHT:LAIKUIS'!G26)</f>
        <v>107500</v>
      </c>
      <c r="H26" s="48">
        <f>SUM('VAL YHT:LAIKUIS'!H26)</f>
        <v>-44849.8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:G28" si="5">SUM(C29)</f>
        <v>1392409.38</v>
      </c>
      <c r="D28" s="21">
        <f t="shared" si="5"/>
        <v>313768.92000000004</v>
      </c>
      <c r="E28" s="21">
        <f t="shared" si="5"/>
        <v>0</v>
      </c>
      <c r="F28" s="21">
        <f t="shared" si="5"/>
        <v>313768.92000000004</v>
      </c>
      <c r="G28" s="21">
        <f t="shared" si="5"/>
        <v>633287</v>
      </c>
      <c r="H28" s="21">
        <f t="shared" si="2"/>
        <v>-319518.07999999996</v>
      </c>
    </row>
    <row r="29" spans="1:8">
      <c r="A29" s="22" t="s">
        <v>64</v>
      </c>
      <c r="B29" s="23" t="s">
        <v>13</v>
      </c>
      <c r="C29" s="21">
        <f>SUM('VAL YHT:LAIKUIS'!C29)</f>
        <v>1392409.38</v>
      </c>
      <c r="D29" s="21">
        <f>SUM('VAL YHT:LAIKUIS'!D29)</f>
        <v>313768.92000000004</v>
      </c>
      <c r="E29" s="21">
        <f>SUM('VAL YHT:LAIKUIS'!E29)</f>
        <v>0</v>
      </c>
      <c r="F29" s="21">
        <f>SUM('VAL YHT:LAIKUIS'!F29)</f>
        <v>313768.92000000004</v>
      </c>
      <c r="G29" s="21">
        <f>SUM('VAL YHT:LAIKUIS'!G29)</f>
        <v>633287</v>
      </c>
      <c r="H29" s="21">
        <f>SUM('VAL YHT:LAIKUIS'!H29)</f>
        <v>-319518.08000000002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:G31" si="6">C28+C25+C22+C14+C8</f>
        <v>32048176.379999999</v>
      </c>
      <c r="D31" s="28">
        <f t="shared" si="6"/>
        <v>27694566.120000001</v>
      </c>
      <c r="E31" s="28">
        <f t="shared" si="6"/>
        <v>500000</v>
      </c>
      <c r="F31" s="28">
        <f t="shared" si="6"/>
        <v>28194566.120000001</v>
      </c>
      <c r="G31" s="28">
        <f t="shared" si="6"/>
        <v>29324968.399999999</v>
      </c>
      <c r="H31" s="28">
        <f t="shared" ref="H31" si="7">F31-G31</f>
        <v>-1130402.2799999975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9">
      <c r="A33" s="25"/>
      <c r="B33" s="3" t="s">
        <v>15</v>
      </c>
      <c r="C33" s="21">
        <f t="shared" ref="C33:G33" si="8">SUM(C34)</f>
        <v>468.84</v>
      </c>
      <c r="D33" s="21">
        <f t="shared" si="8"/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>IF(G33=0,0,G33-F33)</f>
        <v>0</v>
      </c>
    </row>
    <row r="34" spans="1:9">
      <c r="A34" s="22" t="s">
        <v>65</v>
      </c>
      <c r="B34" s="23" t="s">
        <v>15</v>
      </c>
      <c r="C34" s="21">
        <f>SUM('VAL YHT:LAIKUIS'!C34)</f>
        <v>468.84</v>
      </c>
      <c r="D34" s="21">
        <f>SUM('VAL YHT:LAIKUIS'!D34)</f>
        <v>0</v>
      </c>
      <c r="E34" s="21">
        <f>SUM('VAL YHT:LAIKUIS'!E34)</f>
        <v>0</v>
      </c>
      <c r="F34" s="21">
        <f>SUM('VAL YHT:LAIKUIS'!F34)</f>
        <v>0</v>
      </c>
      <c r="G34" s="21">
        <f>SUM('VAL YHT:LAIKUIS'!G34)</f>
        <v>0</v>
      </c>
      <c r="H34" s="21">
        <f>SUM('VAL YHT:LAIKUIS'!H34)</f>
        <v>0</v>
      </c>
    </row>
    <row r="35" spans="1:9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9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9" ht="13.8">
      <c r="A37" s="22"/>
      <c r="B37" s="7"/>
      <c r="C37" s="32"/>
      <c r="D37" s="32"/>
      <c r="E37" s="32"/>
      <c r="F37" s="32"/>
      <c r="G37" s="32"/>
      <c r="H37" s="32"/>
    </row>
    <row r="38" spans="1:9">
      <c r="A38" s="25"/>
      <c r="B38" s="29" t="s">
        <v>48</v>
      </c>
      <c r="C38" s="21">
        <f>SUM(C39:C42)</f>
        <v>176897455.22999999</v>
      </c>
      <c r="D38" s="21">
        <f>SUM(D39:D42)</f>
        <v>176853988.31999996</v>
      </c>
      <c r="E38" s="21">
        <f>SUM(E39:E42)</f>
        <v>16000</v>
      </c>
      <c r="F38" s="21">
        <f>SUM(F39:F42)</f>
        <v>176869988.31999996</v>
      </c>
      <c r="G38" s="21">
        <f>SUM(G39:G42)</f>
        <v>177234122</v>
      </c>
      <c r="H38" s="21">
        <f t="shared" ref="H38:H57" si="9">F38-G38</f>
        <v>-364133.68000003695</v>
      </c>
    </row>
    <row r="39" spans="1:9">
      <c r="A39" s="22" t="s">
        <v>66</v>
      </c>
      <c r="B39" s="23" t="s">
        <v>17</v>
      </c>
      <c r="C39" s="21">
        <f>SUM('VAL YHT:LAIKUIS'!C39)</f>
        <v>140465937.91</v>
      </c>
      <c r="D39" s="21">
        <f>SUM('VAL YHT:LAIKUIS'!D39)</f>
        <v>139754612.75999999</v>
      </c>
      <c r="E39" s="21">
        <f>SUM('VAL YHT:LAIKUIS'!E39)</f>
        <v>12918</v>
      </c>
      <c r="F39" s="21">
        <f>SUM('VAL YHT:LAIKUIS'!F39)</f>
        <v>139767530.75999999</v>
      </c>
      <c r="G39" s="21">
        <f>SUM('VAL YHT:LAIKUIS'!G39)</f>
        <v>140895665</v>
      </c>
      <c r="H39" s="21">
        <f>SUM('VAL YHT:LAIKUIS'!H39)</f>
        <v>-1128134.2400000007</v>
      </c>
    </row>
    <row r="40" spans="1:9">
      <c r="A40" s="22" t="s">
        <v>67</v>
      </c>
      <c r="B40" s="23" t="s">
        <v>18</v>
      </c>
      <c r="C40" s="21">
        <f>SUM('VAL YHT:LAIKUIS'!C40)</f>
        <v>31445919.539999999</v>
      </c>
      <c r="D40" s="21">
        <f>SUM('VAL YHT:LAIKUIS'!D40)</f>
        <v>30253771.32</v>
      </c>
      <c r="E40" s="21">
        <f>SUM('VAL YHT:LAIKUIS'!E40)</f>
        <v>2209</v>
      </c>
      <c r="F40" s="21">
        <f>SUM('VAL YHT:LAIKUIS'!F40)</f>
        <v>30255980.32</v>
      </c>
      <c r="G40" s="21">
        <f>SUM('VAL YHT:LAIKUIS'!G40)</f>
        <v>30031497</v>
      </c>
      <c r="H40" s="21">
        <f>SUM('VAL YHT:LAIKUIS'!H40)</f>
        <v>224483.32000000076</v>
      </c>
    </row>
    <row r="41" spans="1:9">
      <c r="A41" s="22" t="s">
        <v>68</v>
      </c>
      <c r="B41" s="23" t="s">
        <v>19</v>
      </c>
      <c r="C41" s="21">
        <f>SUM('VAL YHT:LAIKUIS'!C41)</f>
        <v>8118858.9300000006</v>
      </c>
      <c r="D41" s="21">
        <f>SUM('VAL YHT:LAIKUIS'!D41)</f>
        <v>8285688.5999999996</v>
      </c>
      <c r="E41" s="21">
        <f>SUM('VAL YHT:LAIKUIS'!E41)</f>
        <v>873</v>
      </c>
      <c r="F41" s="21">
        <f>SUM('VAL YHT:LAIKUIS'!F41)</f>
        <v>8286561.5999999996</v>
      </c>
      <c r="G41" s="21">
        <f>SUM('VAL YHT:LAIKUIS'!G41)</f>
        <v>9304910</v>
      </c>
      <c r="H41" s="21">
        <f>SUM('VAL YHT:LAIKUIS'!H41)</f>
        <v>-1018348.4000000004</v>
      </c>
    </row>
    <row r="42" spans="1:9">
      <c r="A42" s="22" t="s">
        <v>69</v>
      </c>
      <c r="B42" s="23" t="s">
        <v>20</v>
      </c>
      <c r="C42" s="21">
        <f>SUM('VAL YHT:LAIKUIS'!C42)</f>
        <v>-3133261.15</v>
      </c>
      <c r="D42" s="21">
        <f>SUM('VAL YHT:LAIKUIS'!D42)</f>
        <v>-1440084.3599999999</v>
      </c>
      <c r="E42" s="21">
        <f>SUM('VAL YHT:LAIKUIS'!E42)</f>
        <v>0</v>
      </c>
      <c r="F42" s="21">
        <f>SUM('VAL YHT:LAIKUIS'!F42)</f>
        <v>-1440084.3599999999</v>
      </c>
      <c r="G42" s="21">
        <f>SUM('VAL YHT:LAIKUIS'!G42)</f>
        <v>-2997950</v>
      </c>
      <c r="H42" s="21">
        <f>SUM('VAL YHT:LAIKUIS'!H42)</f>
        <v>1557865.6400000001</v>
      </c>
    </row>
    <row r="43" spans="1:9">
      <c r="A43" s="22"/>
      <c r="B43" s="23"/>
      <c r="C43" s="24"/>
      <c r="D43" s="24"/>
      <c r="E43" s="24"/>
      <c r="F43" s="24"/>
      <c r="G43" s="24"/>
      <c r="H43" s="24"/>
    </row>
    <row r="44" spans="1:9">
      <c r="A44" s="25"/>
      <c r="B44" s="29" t="s">
        <v>49</v>
      </c>
      <c r="C44" s="21">
        <f t="shared" ref="C44:G44" si="10">SUM(C45:C46)</f>
        <v>51496701.550000004</v>
      </c>
      <c r="D44" s="21">
        <f t="shared" si="10"/>
        <v>50782699.320000008</v>
      </c>
      <c r="E44" s="21">
        <f t="shared" si="10"/>
        <v>-3009.84</v>
      </c>
      <c r="F44" s="21">
        <f t="shared" si="10"/>
        <v>50779689.480000004</v>
      </c>
      <c r="G44" s="21">
        <f t="shared" si="10"/>
        <v>51595764</v>
      </c>
      <c r="H44" s="21">
        <f t="shared" si="9"/>
        <v>-816074.51999999583</v>
      </c>
    </row>
    <row r="45" spans="1:9">
      <c r="A45" s="22" t="s">
        <v>70</v>
      </c>
      <c r="B45" s="23" t="s">
        <v>21</v>
      </c>
      <c r="C45" s="21">
        <f>SUM('VAL YHT:LAIKUIS'!C45)</f>
        <v>9208235.6300000008</v>
      </c>
      <c r="D45" s="21">
        <f>SUM('VAL YHT:LAIKUIS'!D45)</f>
        <v>9673589.8800000008</v>
      </c>
      <c r="E45" s="21">
        <f>SUM('VAL YHT:LAIKUIS'!E45)</f>
        <v>0</v>
      </c>
      <c r="F45" s="21">
        <f>SUM('VAL YHT:LAIKUIS'!F45)</f>
        <v>9673589.8800000008</v>
      </c>
      <c r="G45" s="21">
        <f>SUM('VAL YHT:LAIKUIS'!G45)</f>
        <v>10149676</v>
      </c>
      <c r="H45" s="21">
        <f>SUM('VAL YHT:LAIKUIS'!H45)</f>
        <v>-476086.12</v>
      </c>
    </row>
    <row r="46" spans="1:9">
      <c r="A46" s="22" t="s">
        <v>71</v>
      </c>
      <c r="B46" s="23" t="s">
        <v>22</v>
      </c>
      <c r="C46" s="21">
        <f>SUM('VAL YHT:LAIKUIS'!C46)</f>
        <v>42288465.920000002</v>
      </c>
      <c r="D46" s="21">
        <f>SUM('VAL YHT:LAIKUIS'!D46)</f>
        <v>41109109.440000005</v>
      </c>
      <c r="E46" s="21">
        <f>SUM('VAL YHT:LAIKUIS'!E46)</f>
        <v>-3009.84</v>
      </c>
      <c r="F46" s="21">
        <f>SUM('VAL YHT:LAIKUIS'!F46)</f>
        <v>41106099.600000001</v>
      </c>
      <c r="G46" s="21">
        <f>SUM('VAL YHT:LAIKUIS'!G46)</f>
        <v>41446088</v>
      </c>
      <c r="H46" s="21">
        <f>SUM('VAL YHT:LAIKUIS'!H46)</f>
        <v>-339988.40000000107</v>
      </c>
    </row>
    <row r="47" spans="1:9">
      <c r="A47" s="22"/>
      <c r="B47" s="23"/>
      <c r="C47" s="24"/>
      <c r="D47" s="24"/>
      <c r="E47" s="24"/>
      <c r="F47" s="24"/>
      <c r="G47" s="24"/>
      <c r="H47" s="24"/>
      <c r="I47" s="24"/>
    </row>
    <row r="48" spans="1:9">
      <c r="A48" s="25"/>
      <c r="B48" s="29" t="s">
        <v>50</v>
      </c>
      <c r="C48" s="21">
        <f t="shared" ref="C48:G48" si="11">SUM(C49:C50)</f>
        <v>10167707.590000002</v>
      </c>
      <c r="D48" s="21">
        <f t="shared" si="11"/>
        <v>9668158.5600000005</v>
      </c>
      <c r="E48" s="21">
        <f t="shared" si="11"/>
        <v>-0.12</v>
      </c>
      <c r="F48" s="21">
        <f t="shared" si="11"/>
        <v>9668158.4399999995</v>
      </c>
      <c r="G48" s="21">
        <f t="shared" si="11"/>
        <v>9476495</v>
      </c>
      <c r="H48" s="21">
        <f t="shared" si="9"/>
        <v>191663.43999999948</v>
      </c>
    </row>
    <row r="49" spans="1:8">
      <c r="A49" s="22" t="s">
        <v>72</v>
      </c>
      <c r="B49" s="23" t="s">
        <v>23</v>
      </c>
      <c r="C49" s="21">
        <f>SUM('VAL YHT:LAIKUIS'!C49)</f>
        <v>10170564.780000001</v>
      </c>
      <c r="D49" s="21">
        <f>SUM('VAL YHT:LAIKUIS'!D49)</f>
        <v>9668158.5600000005</v>
      </c>
      <c r="E49" s="21">
        <f>SUM('VAL YHT:LAIKUIS'!E49)</f>
        <v>-0.12</v>
      </c>
      <c r="F49" s="21">
        <f>SUM('VAL YHT:LAIKUIS'!F49)</f>
        <v>9668158.4399999995</v>
      </c>
      <c r="G49" s="21">
        <f>SUM('VAL YHT:LAIKUIS'!G49)</f>
        <v>9476495</v>
      </c>
      <c r="H49" s="21">
        <f>SUM('VAL YHT:LAIKUIS'!H49)</f>
        <v>191663.43999999992</v>
      </c>
    </row>
    <row r="50" spans="1:8">
      <c r="A50" s="22" t="s">
        <v>73</v>
      </c>
      <c r="B50" s="23" t="s">
        <v>24</v>
      </c>
      <c r="C50" s="21">
        <f>SUM('VAL YHT:LAIKUIS'!C50)</f>
        <v>-2857.19</v>
      </c>
      <c r="D50" s="21">
        <f>SUM('VAL YHT:LAIKUIS'!D50)</f>
        <v>0</v>
      </c>
      <c r="E50" s="21">
        <f>SUM('VAL YHT:LAIKUIS'!E50)</f>
        <v>0</v>
      </c>
      <c r="F50" s="21">
        <f>SUM('VAL YHT:LAIKUIS'!F50)</f>
        <v>0</v>
      </c>
      <c r="G50" s="21">
        <f>SUM('VAL YHT:LAIKUIS'!G50)</f>
        <v>0</v>
      </c>
      <c r="H50" s="21">
        <f>SUM('VAL YHT:LAIKUIS'!H50)</f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:G52" si="12">SUM(C53:C55)</f>
        <v>25216579.959999997</v>
      </c>
      <c r="D52" s="21">
        <f t="shared" si="12"/>
        <v>25398595.920000002</v>
      </c>
      <c r="E52" s="21">
        <f t="shared" si="12"/>
        <v>0</v>
      </c>
      <c r="F52" s="21">
        <f t="shared" si="12"/>
        <v>25398595.920000002</v>
      </c>
      <c r="G52" s="21">
        <f t="shared" si="12"/>
        <v>28131420</v>
      </c>
      <c r="H52" s="21">
        <f t="shared" si="9"/>
        <v>-2732824.0799999982</v>
      </c>
    </row>
    <row r="53" spans="1:8">
      <c r="A53" s="22" t="s">
        <v>74</v>
      </c>
      <c r="B53" s="23" t="s">
        <v>26</v>
      </c>
      <c r="C53" s="21">
        <f>SUM('VAL YHT:LAIKUIS'!C53)</f>
        <v>24257877.939999998</v>
      </c>
      <c r="D53" s="21">
        <f>SUM('VAL YHT:LAIKUIS'!D53)</f>
        <v>24487321.920000002</v>
      </c>
      <c r="E53" s="21">
        <f>SUM('VAL YHT:LAIKUIS'!E53)</f>
        <v>0</v>
      </c>
      <c r="F53" s="21">
        <f>SUM('VAL YHT:LAIKUIS'!F53)</f>
        <v>24487321.920000002</v>
      </c>
      <c r="G53" s="21">
        <f>SUM('VAL YHT:LAIKUIS'!G53)</f>
        <v>27111140</v>
      </c>
      <c r="H53" s="21">
        <f>SUM('VAL YHT:LAIKUIS'!H53)</f>
        <v>-2623818.0799999991</v>
      </c>
    </row>
    <row r="54" spans="1:8">
      <c r="A54" s="22" t="s">
        <v>75</v>
      </c>
      <c r="B54" s="23" t="s">
        <v>27</v>
      </c>
      <c r="C54" s="21">
        <f>SUM('VAL YHT:LAIKUIS'!C54)</f>
        <v>958702.02</v>
      </c>
      <c r="D54" s="21">
        <f>SUM('VAL YHT:LAIKUIS'!D54)</f>
        <v>911274</v>
      </c>
      <c r="E54" s="21">
        <f>SUM('VAL YHT:LAIKUIS'!E54)</f>
        <v>0</v>
      </c>
      <c r="F54" s="21">
        <f>SUM('VAL YHT:LAIKUIS'!F54)</f>
        <v>911274</v>
      </c>
      <c r="G54" s="21">
        <f>SUM('VAL YHT:LAIKUIS'!G54)</f>
        <v>1020280</v>
      </c>
      <c r="H54" s="21">
        <f>SUM('VAL YHT:LAIKUIS'!H54)</f>
        <v>-109006.00000000004</v>
      </c>
    </row>
    <row r="55" spans="1:8">
      <c r="A55" s="22" t="s">
        <v>76</v>
      </c>
      <c r="B55" s="23" t="s">
        <v>28</v>
      </c>
      <c r="C55" s="21">
        <f>SUM('VAL YHT:LAIKUIS'!C55)</f>
        <v>0</v>
      </c>
      <c r="D55" s="21">
        <f>SUM('VAL YHT:LAIKUIS'!D55)</f>
        <v>0</v>
      </c>
      <c r="E55" s="21">
        <f>SUM('VAL YHT:LAIKUIS'!E55)</f>
        <v>0</v>
      </c>
      <c r="F55" s="21">
        <f>SUM('VAL YHT:LAIKUIS'!F55)</f>
        <v>0</v>
      </c>
      <c r="G55" s="21">
        <f>SUM('VAL YHT:LAIKUIS'!G55)</f>
        <v>0</v>
      </c>
      <c r="H55" s="21">
        <f>SUM('VAL YHT:LAIKUIS'!H55)</f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:G57" si="13">SUM(C58:C59)</f>
        <v>48099150.460000001</v>
      </c>
      <c r="D57" s="21">
        <f t="shared" si="13"/>
        <v>51540554.039999999</v>
      </c>
      <c r="E57" s="21">
        <f t="shared" si="13"/>
        <v>31510.079999999998</v>
      </c>
      <c r="F57" s="21">
        <f t="shared" si="13"/>
        <v>51572064.120000005</v>
      </c>
      <c r="G57" s="21">
        <f t="shared" si="13"/>
        <v>51718521</v>
      </c>
      <c r="H57" s="21">
        <f t="shared" si="9"/>
        <v>-146456.87999999523</v>
      </c>
    </row>
    <row r="58" spans="1:8">
      <c r="A58" s="22" t="s">
        <v>77</v>
      </c>
      <c r="B58" s="23" t="s">
        <v>30</v>
      </c>
      <c r="C58" s="21">
        <f>SUM('VAL YHT:LAIKUIS'!C58)</f>
        <v>48486322.189999998</v>
      </c>
      <c r="D58" s="21">
        <f>SUM('VAL YHT:LAIKUIS'!D58)</f>
        <v>51963848.640000001</v>
      </c>
      <c r="E58" s="21">
        <f>SUM('VAL YHT:LAIKUIS'!E58)</f>
        <v>0.12</v>
      </c>
      <c r="F58" s="21">
        <f>SUM('VAL YHT:LAIKUIS'!F58)</f>
        <v>51963848.760000005</v>
      </c>
      <c r="G58" s="21">
        <f>SUM('VAL YHT:LAIKUIS'!G58)</f>
        <v>51839832</v>
      </c>
      <c r="H58" s="21">
        <f>SUM('VAL YHT:LAIKUIS'!H58)</f>
        <v>124016.75999999896</v>
      </c>
    </row>
    <row r="59" spans="1:8">
      <c r="A59" s="22" t="s">
        <v>78</v>
      </c>
      <c r="B59" s="23" t="s">
        <v>31</v>
      </c>
      <c r="C59" s="21">
        <f>SUM('VAL YHT:LAIKUIS'!C59)</f>
        <v>-387171.73000000004</v>
      </c>
      <c r="D59" s="21">
        <f>SUM('VAL YHT:LAIKUIS'!D59)</f>
        <v>-423294.6</v>
      </c>
      <c r="E59" s="21">
        <f>SUM('VAL YHT:LAIKUIS'!E59)</f>
        <v>31509.96</v>
      </c>
      <c r="F59" s="21">
        <f>SUM('VAL YHT:LAIKUIS'!F59)</f>
        <v>-391784.64</v>
      </c>
      <c r="G59" s="21">
        <f>SUM('VAL YHT:LAIKUIS'!G59)</f>
        <v>-121311</v>
      </c>
      <c r="H59" s="21">
        <f>SUM('VAL YHT:LAIKUIS'!H59)</f>
        <v>-270473.64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:G61" si="14">C57+C52+C48+C44+C38</f>
        <v>311877594.78999996</v>
      </c>
      <c r="D61" s="28">
        <f t="shared" si="14"/>
        <v>314243996.15999997</v>
      </c>
      <c r="E61" s="28">
        <f t="shared" si="14"/>
        <v>44500.119999999995</v>
      </c>
      <c r="F61" s="28">
        <f t="shared" si="14"/>
        <v>314288496.27999997</v>
      </c>
      <c r="G61" s="28">
        <f t="shared" si="14"/>
        <v>318156322</v>
      </c>
      <c r="H61" s="28">
        <f t="shared" ref="H61" si="15">F61-G61</f>
        <v>-3867825.7200000286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:G63" si="16">C31+C33-C61</f>
        <v>-279828949.56999993</v>
      </c>
      <c r="D63" s="28">
        <f t="shared" si="16"/>
        <v>-286549430.03999996</v>
      </c>
      <c r="E63" s="28">
        <f t="shared" si="16"/>
        <v>455499.88</v>
      </c>
      <c r="F63" s="28">
        <f t="shared" si="16"/>
        <v>-286093930.15999997</v>
      </c>
      <c r="G63" s="28">
        <f t="shared" si="16"/>
        <v>-288831353.60000002</v>
      </c>
      <c r="H63" s="28">
        <f t="shared" ref="H63" si="17">H31-H61</f>
        <v>2737423.4400000311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>
      <c r="A65" s="25"/>
      <c r="B65" s="29" t="s">
        <v>34</v>
      </c>
      <c r="C65" s="21">
        <f t="shared" ref="C65:G65" si="18">SUM(C66:C68)</f>
        <v>0</v>
      </c>
      <c r="D65" s="21">
        <f t="shared" si="18"/>
        <v>0</v>
      </c>
      <c r="E65" s="21">
        <f t="shared" si="18"/>
        <v>0</v>
      </c>
      <c r="F65" s="21">
        <f t="shared" si="18"/>
        <v>0</v>
      </c>
      <c r="G65" s="21">
        <f t="shared" si="18"/>
        <v>0</v>
      </c>
      <c r="H65" s="21">
        <f>IF(G65=0,0,F65-G65)</f>
        <v>0</v>
      </c>
    </row>
    <row r="66" spans="1:8">
      <c r="A66" s="22" t="s">
        <v>79</v>
      </c>
      <c r="B66" s="23" t="s">
        <v>35</v>
      </c>
      <c r="C66" s="21">
        <f>SUM('VAL YHT:LAIKUIS'!C66)</f>
        <v>0</v>
      </c>
      <c r="D66" s="21">
        <f>SUM('VAL YHT:LAIKUIS'!D66)</f>
        <v>0</v>
      </c>
      <c r="E66" s="21">
        <f>SUM('VAL YHT:LAIKUIS'!E66)</f>
        <v>0</v>
      </c>
      <c r="F66" s="21">
        <f>SUM('VAL YHT:LAIKUIS'!F66)</f>
        <v>0</v>
      </c>
      <c r="G66" s="21">
        <f>SUM('VAL YHT:LAIKUIS'!G66)</f>
        <v>0</v>
      </c>
      <c r="H66" s="21">
        <f>SUM('VAL YHT:LAIKUIS'!H66)</f>
        <v>0</v>
      </c>
    </row>
    <row r="67" spans="1:8">
      <c r="A67" s="22" t="s">
        <v>80</v>
      </c>
      <c r="B67" s="23" t="s">
        <v>36</v>
      </c>
      <c r="C67" s="21">
        <f>SUM('VAL YHT:LAIKUIS'!C67)</f>
        <v>0</v>
      </c>
      <c r="D67" s="21">
        <f>SUM('VAL YHT:LAIKUIS'!D67)</f>
        <v>0</v>
      </c>
      <c r="E67" s="21">
        <f>SUM('VAL YHT:LAIKUIS'!E67)</f>
        <v>0</v>
      </c>
      <c r="F67" s="21">
        <f>SUM('VAL YHT:LAIKUIS'!F67)</f>
        <v>0</v>
      </c>
      <c r="G67" s="21">
        <f>SUM('VAL YHT:LAIKUIS'!G67)</f>
        <v>0</v>
      </c>
      <c r="H67" s="21">
        <f>SUM('VAL YHT:LAIKUIS'!H67)</f>
        <v>0</v>
      </c>
    </row>
    <row r="68" spans="1:8">
      <c r="A68" s="22" t="s">
        <v>81</v>
      </c>
      <c r="B68" s="23" t="s">
        <v>37</v>
      </c>
      <c r="C68" s="21">
        <f>SUM('VAL YHT:LAIKUIS'!C68)</f>
        <v>0</v>
      </c>
      <c r="D68" s="21">
        <f>SUM('VAL YHT:LAIKUIS'!D68)</f>
        <v>0</v>
      </c>
      <c r="E68" s="21">
        <f>SUM('VAL YHT:LAIKUIS'!E68)</f>
        <v>0</v>
      </c>
      <c r="F68" s="21">
        <f>SUM('VAL YHT:LAIKUIS'!F68)</f>
        <v>0</v>
      </c>
      <c r="G68" s="21">
        <f>SUM('VAL YHT:LAIKUIS'!G68)</f>
        <v>0</v>
      </c>
      <c r="H68" s="21">
        <f>SUM('VAL YHT:LAIKUIS'!H68)</f>
        <v>0</v>
      </c>
    </row>
    <row r="69" spans="1:8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>
      <c r="A71" s="22" t="s">
        <v>82</v>
      </c>
      <c r="B71" s="23" t="s">
        <v>39</v>
      </c>
      <c r="C71" s="21">
        <f>SUM('VAL YHT:LAIKUIS'!C71)</f>
        <v>0</v>
      </c>
      <c r="D71" s="21">
        <f>SUM('VAL YHT:LAIKUIS'!D71)</f>
        <v>0</v>
      </c>
      <c r="E71" s="21">
        <f>SUM('VAL YHT:LAIKUIS'!E71)</f>
        <v>0</v>
      </c>
      <c r="F71" s="21">
        <f>SUM('VAL YHT:LAIKUIS'!F71)</f>
        <v>0</v>
      </c>
      <c r="G71" s="21">
        <f>SUM('VAL YHT:LAIKUIS'!G71)</f>
        <v>0</v>
      </c>
      <c r="H71" s="21">
        <f>SUM('VAL YHT:LAIKUIS'!H71)</f>
        <v>0</v>
      </c>
    </row>
    <row r="72" spans="1:8">
      <c r="A72" s="22" t="s">
        <v>83</v>
      </c>
      <c r="B72" s="23" t="s">
        <v>40</v>
      </c>
      <c r="C72" s="21">
        <f>SUM('VAL YHT:LAIKUIS'!C72)</f>
        <v>0</v>
      </c>
      <c r="D72" s="21">
        <f>SUM('VAL YHT:LAIKUIS'!D72)</f>
        <v>0</v>
      </c>
      <c r="E72" s="21">
        <f>SUM('VAL YHT:LAIKUIS'!E72)</f>
        <v>0</v>
      </c>
      <c r="F72" s="21">
        <f>SUM('VAL YHT:LAIKUIS'!F72)</f>
        <v>0</v>
      </c>
      <c r="G72" s="21">
        <f>SUM('VAL YHT:LAIKUIS'!G72)</f>
        <v>0</v>
      </c>
      <c r="H72" s="21">
        <f>SUM('VAL YHT:LAIKUIS'!H72)</f>
        <v>0</v>
      </c>
    </row>
    <row r="73" spans="1:8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>
      <c r="A74" s="25"/>
      <c r="B74" s="29" t="s">
        <v>41</v>
      </c>
      <c r="C74" s="21">
        <f t="shared" ref="C74:G74" si="19">SUM(C75:C77)</f>
        <v>0</v>
      </c>
      <c r="D74" s="21">
        <f t="shared" si="19"/>
        <v>0</v>
      </c>
      <c r="E74" s="21">
        <f t="shared" si="19"/>
        <v>0</v>
      </c>
      <c r="F74" s="21">
        <f t="shared" si="19"/>
        <v>0</v>
      </c>
      <c r="G74" s="21">
        <f t="shared" si="19"/>
        <v>0</v>
      </c>
      <c r="H74" s="21">
        <f>IF(G74=0,0,F74-G74)</f>
        <v>0</v>
      </c>
    </row>
    <row r="75" spans="1:8">
      <c r="A75" s="22" t="s">
        <v>84</v>
      </c>
      <c r="B75" s="23" t="s">
        <v>42</v>
      </c>
      <c r="C75" s="21">
        <f>SUM('VAL YHT:LAIKUIS'!C75)</f>
        <v>0</v>
      </c>
      <c r="D75" s="21">
        <f>SUM('VAL YHT:LAIKUIS'!D75)</f>
        <v>0</v>
      </c>
      <c r="E75" s="21">
        <f>SUM('VAL YHT:LAIKUIS'!E75)</f>
        <v>0</v>
      </c>
      <c r="F75" s="21">
        <f>SUM('VAL YHT:LAIKUIS'!F75)</f>
        <v>0</v>
      </c>
      <c r="G75" s="21">
        <f>SUM('VAL YHT:LAIKUIS'!G75)</f>
        <v>0</v>
      </c>
      <c r="H75" s="21">
        <f>SUM('VAL YHT:LAIKUIS'!H75)</f>
        <v>0</v>
      </c>
    </row>
    <row r="76" spans="1:8">
      <c r="A76" s="22" t="s">
        <v>85</v>
      </c>
      <c r="B76" s="23" t="s">
        <v>43</v>
      </c>
      <c r="C76" s="21">
        <f>SUM('VAL YHT:LAIKUIS'!C76)</f>
        <v>0</v>
      </c>
      <c r="D76" s="21">
        <f>SUM('VAL YHT:LAIKUIS'!D76)</f>
        <v>0</v>
      </c>
      <c r="E76" s="21">
        <f>SUM('VAL YHT:LAIKUIS'!E76)</f>
        <v>0</v>
      </c>
      <c r="F76" s="21">
        <f>SUM('VAL YHT:LAIKUIS'!F76)</f>
        <v>0</v>
      </c>
      <c r="G76" s="21">
        <f>SUM('VAL YHT:LAIKUIS'!G76)</f>
        <v>0</v>
      </c>
      <c r="H76" s="21">
        <f>SUM('VAL YHT:LAIKUIS'!H76)</f>
        <v>0</v>
      </c>
    </row>
    <row r="77" spans="1:8">
      <c r="A77" s="22" t="s">
        <v>86</v>
      </c>
      <c r="B77" s="23" t="s">
        <v>44</v>
      </c>
      <c r="C77" s="21">
        <f>SUM('VAL YHT:LAIKUIS'!C77)</f>
        <v>0</v>
      </c>
      <c r="D77" s="21">
        <f>SUM('VAL YHT:LAIKUIS'!D77)</f>
        <v>0</v>
      </c>
      <c r="E77" s="21">
        <f>SUM('VAL YHT:LAIKUIS'!E77)</f>
        <v>0</v>
      </c>
      <c r="F77" s="21">
        <f>SUM('VAL YHT:LAIKUIS'!F77)</f>
        <v>0</v>
      </c>
      <c r="G77" s="21">
        <f>SUM('VAL YHT:LAIKUIS'!G77)</f>
        <v>0</v>
      </c>
      <c r="H77" s="21">
        <f>SUM('VAL YHT:LAIKUIS'!H77)</f>
        <v>0</v>
      </c>
    </row>
    <row r="78" spans="1:8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>
      <c r="A79" s="35"/>
      <c r="B79" s="27" t="s">
        <v>45</v>
      </c>
      <c r="C79" s="28">
        <f>C63-C65-C70-C74</f>
        <v>-279828949.56999993</v>
      </c>
      <c r="D79" s="28">
        <f>D63-D65+D70-D74</f>
        <v>-286549430.03999996</v>
      </c>
      <c r="E79" s="28">
        <f>E63-E65+E70-E74</f>
        <v>455499.88</v>
      </c>
      <c r="F79" s="28">
        <f>F63-F65+F70-F74</f>
        <v>-286093930.15999997</v>
      </c>
      <c r="G79" s="28">
        <f>G63-G65+G70-G74</f>
        <v>-288831353.60000002</v>
      </c>
      <c r="H79" s="28">
        <f>H63-H65+H70-H74</f>
        <v>2737423.4400000311</v>
      </c>
    </row>
  </sheetData>
  <phoneticPr fontId="7" type="noConversion"/>
  <conditionalFormatting sqref="A79">
    <cfRule type="expression" dxfId="0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0" orientation="portrait" r:id="rId1"/>
  <headerFooter alignWithMargins="0"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>
    <pageSetUpPr fitToPage="1"/>
  </sheetPr>
  <dimension ref="A1:I31"/>
  <sheetViews>
    <sheetView zoomScale="75" zoomScaleNormal="75" workbookViewId="0">
      <pane xSplit="3" ySplit="5" topLeftCell="D6" activePane="bottomRight" state="frozen"/>
      <selection activeCell="H13" sqref="H13"/>
      <selection pane="topRight" activeCell="H13" sqref="H13"/>
      <selection pane="bottomLeft" activeCell="H13" sqref="H13"/>
      <selection pane="bottomRight" activeCell="H3" sqref="H3"/>
    </sheetView>
  </sheetViews>
  <sheetFormatPr defaultColWidth="9.109375" defaultRowHeight="13.2"/>
  <cols>
    <col min="1" max="2" width="6.33203125" style="5" customWidth="1"/>
    <col min="3" max="3" width="56.109375" style="5" bestFit="1" customWidth="1"/>
    <col min="4" max="9" width="16.6640625" style="5" customWidth="1"/>
    <col min="10" max="16384" width="9.109375" style="5"/>
  </cols>
  <sheetData>
    <row r="1" spans="1:9">
      <c r="A1" s="9"/>
      <c r="B1" s="9"/>
      <c r="C1" s="10"/>
      <c r="D1" s="11"/>
      <c r="E1" s="11"/>
      <c r="F1" s="11"/>
      <c r="G1" s="11"/>
      <c r="H1" s="11"/>
      <c r="I1" s="11"/>
    </row>
    <row r="2" spans="1:9" ht="33" customHeight="1">
      <c r="A2" s="12"/>
      <c r="B2" s="12"/>
      <c r="C2" s="13"/>
      <c r="D2" s="14" t="s">
        <v>105</v>
      </c>
      <c r="E2" s="14" t="s">
        <v>106</v>
      </c>
      <c r="F2" s="14" t="s">
        <v>88</v>
      </c>
      <c r="G2" s="14" t="s">
        <v>107</v>
      </c>
      <c r="H2" s="14" t="s">
        <v>108</v>
      </c>
      <c r="I2" s="14" t="s">
        <v>89</v>
      </c>
    </row>
    <row r="3" spans="1:9">
      <c r="A3" s="12"/>
      <c r="B3" s="12"/>
      <c r="C3" s="6" t="s">
        <v>96</v>
      </c>
      <c r="D3" s="14"/>
      <c r="E3" s="14"/>
      <c r="F3" s="14"/>
      <c r="G3" s="14"/>
      <c r="H3" s="14" t="s">
        <v>109</v>
      </c>
      <c r="I3" s="14"/>
    </row>
    <row r="4" spans="1:9">
      <c r="A4" s="12"/>
      <c r="B4" s="12"/>
      <c r="C4" s="6" t="s">
        <v>104</v>
      </c>
      <c r="D4" s="15"/>
      <c r="E4" s="15"/>
      <c r="F4" s="15"/>
      <c r="G4" s="15"/>
      <c r="H4" s="15"/>
      <c r="I4" s="15"/>
    </row>
    <row r="5" spans="1:9">
      <c r="A5" s="12"/>
      <c r="B5" s="12"/>
      <c r="C5" s="13" t="s">
        <v>46</v>
      </c>
      <c r="D5" s="16"/>
      <c r="E5" s="16"/>
      <c r="F5" s="17"/>
      <c r="G5" s="17"/>
      <c r="H5" s="17"/>
      <c r="I5" s="17"/>
    </row>
    <row r="6" spans="1:9" ht="13.8">
      <c r="A6" s="33"/>
      <c r="B6" s="33"/>
      <c r="C6" s="27" t="s">
        <v>93</v>
      </c>
      <c r="D6" s="31"/>
      <c r="E6" s="31"/>
      <c r="F6" s="31"/>
      <c r="G6" s="31"/>
      <c r="H6" s="31"/>
      <c r="I6" s="31"/>
    </row>
    <row r="7" spans="1:9">
      <c r="A7" s="18"/>
      <c r="B7" s="18"/>
      <c r="C7" s="19" t="s">
        <v>46</v>
      </c>
      <c r="D7" s="8"/>
      <c r="E7" s="8"/>
      <c r="F7" s="2"/>
      <c r="G7" s="2"/>
      <c r="H7" s="2"/>
      <c r="I7" s="2"/>
    </row>
    <row r="8" spans="1:9">
      <c r="A8" s="20"/>
      <c r="B8" s="20"/>
      <c r="C8" s="3" t="s">
        <v>94</v>
      </c>
      <c r="D8" s="21">
        <f>D10-D9</f>
        <v>-1317714.69</v>
      </c>
      <c r="E8" s="21">
        <f>E10-E9</f>
        <v>-1865000</v>
      </c>
      <c r="F8" s="21">
        <f>F10-F9</f>
        <v>0</v>
      </c>
      <c r="G8" s="21">
        <f>G10-G9</f>
        <v>-1865000</v>
      </c>
      <c r="H8" s="21">
        <f>H10-H9</f>
        <v>-1865000</v>
      </c>
      <c r="I8" s="21">
        <f>IF(H8=0,0,H8-G8)</f>
        <v>0</v>
      </c>
    </row>
    <row r="9" spans="1:9">
      <c r="A9" s="5" t="s">
        <v>90</v>
      </c>
      <c r="D9" s="21">
        <v>1317714.69</v>
      </c>
      <c r="E9" s="21">
        <v>1865000</v>
      </c>
      <c r="F9" s="21">
        <f>F12+F15+F18+F21+F24</f>
        <v>0</v>
      </c>
      <c r="G9" s="21">
        <f t="shared" ref="G9:G25" si="0">E9+F9</f>
        <v>1865000</v>
      </c>
      <c r="H9" s="38">
        <v>1865000</v>
      </c>
      <c r="I9" s="21">
        <f>IF(H9="","",H9-G9)</f>
        <v>0</v>
      </c>
    </row>
    <row r="10" spans="1:9">
      <c r="A10" s="5" t="s">
        <v>97</v>
      </c>
      <c r="D10" s="21">
        <f>D13+D16+D19+D22+D25</f>
        <v>0</v>
      </c>
      <c r="E10" s="21">
        <f>E13+E16+E19+E22+E25</f>
        <v>0</v>
      </c>
      <c r="F10" s="21">
        <f>F13+F16+F19+F22+F25</f>
        <v>0</v>
      </c>
      <c r="G10" s="21">
        <f t="shared" si="0"/>
        <v>0</v>
      </c>
      <c r="H10" s="37">
        <f>H13+H16+H19+H22+H25</f>
        <v>0</v>
      </c>
      <c r="I10" s="21">
        <f>IF(H10="","",H10-G10)</f>
        <v>0</v>
      </c>
    </row>
    <row r="11" spans="1:9">
      <c r="B11" s="5" t="s">
        <v>98</v>
      </c>
      <c r="D11" s="39"/>
      <c r="E11" s="39"/>
      <c r="F11" s="39"/>
      <c r="G11" s="39">
        <f t="shared" si="0"/>
        <v>0</v>
      </c>
      <c r="H11" s="40"/>
      <c r="I11" s="39"/>
    </row>
    <row r="12" spans="1:9">
      <c r="A12" s="22"/>
      <c r="B12" s="22"/>
      <c r="C12" s="23" t="s">
        <v>90</v>
      </c>
      <c r="D12" s="39"/>
      <c r="E12" s="39"/>
      <c r="F12" s="39"/>
      <c r="G12" s="39">
        <f t="shared" si="0"/>
        <v>0</v>
      </c>
      <c r="H12" s="41"/>
      <c r="I12" s="39"/>
    </row>
    <row r="13" spans="1:9">
      <c r="A13" s="22"/>
      <c r="B13" s="22"/>
      <c r="C13" s="23" t="s">
        <v>97</v>
      </c>
      <c r="D13" s="39"/>
      <c r="E13" s="39"/>
      <c r="F13" s="39"/>
      <c r="G13" s="39">
        <f t="shared" si="0"/>
        <v>0</v>
      </c>
      <c r="H13" s="40"/>
      <c r="I13" s="39"/>
    </row>
    <row r="14" spans="1:9">
      <c r="A14" s="22"/>
      <c r="B14" s="42" t="s">
        <v>99</v>
      </c>
      <c r="C14" s="23"/>
      <c r="D14" s="39"/>
      <c r="E14" s="39"/>
      <c r="F14" s="39"/>
      <c r="G14" s="39">
        <f t="shared" si="0"/>
        <v>0</v>
      </c>
      <c r="H14" s="41"/>
      <c r="I14" s="39"/>
    </row>
    <row r="15" spans="1:9">
      <c r="A15" s="22"/>
      <c r="B15" s="22"/>
      <c r="C15" s="23" t="s">
        <v>90</v>
      </c>
      <c r="D15" s="39"/>
      <c r="E15" s="39"/>
      <c r="F15" s="39"/>
      <c r="G15" s="39">
        <f t="shared" si="0"/>
        <v>0</v>
      </c>
      <c r="H15" s="40"/>
      <c r="I15" s="39"/>
    </row>
    <row r="16" spans="1:9">
      <c r="A16" s="22"/>
      <c r="B16" s="22"/>
      <c r="C16" s="23" t="s">
        <v>97</v>
      </c>
      <c r="D16" s="39"/>
      <c r="E16" s="39"/>
      <c r="F16" s="39"/>
      <c r="G16" s="39">
        <f t="shared" si="0"/>
        <v>0</v>
      </c>
      <c r="H16" s="41"/>
      <c r="I16" s="39"/>
    </row>
    <row r="17" spans="1:9">
      <c r="A17" s="22"/>
      <c r="B17" s="42" t="s">
        <v>100</v>
      </c>
      <c r="C17" s="23"/>
      <c r="D17" s="39"/>
      <c r="E17" s="39"/>
      <c r="F17" s="39"/>
      <c r="G17" s="39">
        <f t="shared" si="0"/>
        <v>0</v>
      </c>
      <c r="H17" s="40"/>
      <c r="I17" s="39"/>
    </row>
    <row r="18" spans="1:9">
      <c r="A18" s="22"/>
      <c r="B18" s="22"/>
      <c r="C18" s="23" t="s">
        <v>90</v>
      </c>
      <c r="D18" s="39"/>
      <c r="E18" s="39"/>
      <c r="F18" s="39"/>
      <c r="G18" s="39">
        <f t="shared" si="0"/>
        <v>0</v>
      </c>
      <c r="H18" s="41"/>
      <c r="I18" s="39"/>
    </row>
    <row r="19" spans="1:9">
      <c r="A19" s="22"/>
      <c r="B19" s="22"/>
      <c r="C19" s="23" t="s">
        <v>97</v>
      </c>
      <c r="D19" s="39"/>
      <c r="E19" s="39"/>
      <c r="F19" s="39"/>
      <c r="G19" s="39">
        <f t="shared" si="0"/>
        <v>0</v>
      </c>
      <c r="H19" s="40"/>
      <c r="I19" s="39"/>
    </row>
    <row r="20" spans="1:9">
      <c r="A20" s="22"/>
      <c r="B20" s="42" t="s">
        <v>101</v>
      </c>
      <c r="C20" s="23"/>
      <c r="D20" s="39"/>
      <c r="E20" s="39"/>
      <c r="F20" s="39"/>
      <c r="G20" s="39">
        <f t="shared" si="0"/>
        <v>0</v>
      </c>
      <c r="H20" s="41"/>
      <c r="I20" s="39"/>
    </row>
    <row r="21" spans="1:9">
      <c r="A21" s="22"/>
      <c r="B21" s="22"/>
      <c r="C21" s="23" t="s">
        <v>90</v>
      </c>
      <c r="D21" s="39"/>
      <c r="E21" s="39"/>
      <c r="F21" s="39"/>
      <c r="G21" s="39">
        <f t="shared" si="0"/>
        <v>0</v>
      </c>
      <c r="H21" s="40"/>
      <c r="I21" s="39"/>
    </row>
    <row r="22" spans="1:9">
      <c r="A22" s="22"/>
      <c r="B22" s="22"/>
      <c r="C22" s="23" t="s">
        <v>97</v>
      </c>
      <c r="D22" s="39"/>
      <c r="E22" s="39"/>
      <c r="F22" s="39"/>
      <c r="G22" s="39">
        <f t="shared" si="0"/>
        <v>0</v>
      </c>
      <c r="H22" s="41"/>
      <c r="I22" s="39"/>
    </row>
    <row r="23" spans="1:9">
      <c r="A23" s="22"/>
      <c r="B23" s="42" t="s">
        <v>102</v>
      </c>
      <c r="C23" s="23"/>
      <c r="D23" s="39"/>
      <c r="E23" s="39"/>
      <c r="F23" s="39"/>
      <c r="G23" s="39">
        <f t="shared" si="0"/>
        <v>0</v>
      </c>
      <c r="H23" s="40"/>
      <c r="I23" s="39"/>
    </row>
    <row r="24" spans="1:9">
      <c r="A24" s="22"/>
      <c r="C24" s="23" t="s">
        <v>90</v>
      </c>
      <c r="D24" s="39"/>
      <c r="E24" s="39"/>
      <c r="F24" s="39"/>
      <c r="G24" s="39">
        <f t="shared" si="0"/>
        <v>0</v>
      </c>
      <c r="H24" s="41"/>
      <c r="I24" s="39"/>
    </row>
    <row r="25" spans="1:9">
      <c r="A25" s="22"/>
      <c r="B25" s="22"/>
      <c r="C25" s="23" t="s">
        <v>97</v>
      </c>
      <c r="D25" s="39"/>
      <c r="E25" s="39"/>
      <c r="F25" s="39"/>
      <c r="G25" s="39">
        <f t="shared" si="0"/>
        <v>0</v>
      </c>
      <c r="H25" s="40"/>
      <c r="I25" s="39"/>
    </row>
    <row r="26" spans="1:9">
      <c r="A26" s="22"/>
      <c r="B26" s="22"/>
      <c r="C26" s="23"/>
      <c r="D26" s="24"/>
      <c r="E26" s="24"/>
      <c r="F26" s="24"/>
      <c r="G26" s="24"/>
      <c r="H26" s="24"/>
      <c r="I26" s="24"/>
    </row>
    <row r="27" spans="1:9">
      <c r="A27" s="25"/>
      <c r="B27" s="3" t="s">
        <v>91</v>
      </c>
      <c r="C27" s="3"/>
      <c r="D27" s="21">
        <f>SUM(D29:D30)</f>
        <v>0</v>
      </c>
      <c r="E27" s="21">
        <f>E29</f>
        <v>0</v>
      </c>
      <c r="F27" s="21">
        <f>F29</f>
        <v>0</v>
      </c>
      <c r="G27" s="21">
        <f>G29</f>
        <v>0</v>
      </c>
      <c r="H27" s="21">
        <f>H29</f>
        <v>0</v>
      </c>
      <c r="I27" s="21">
        <f>IF(H27=0,0,H27-G27)</f>
        <v>0</v>
      </c>
    </row>
    <row r="28" spans="1:9">
      <c r="A28" s="42" t="s">
        <v>103</v>
      </c>
      <c r="B28" s="22"/>
      <c r="C28" s="1"/>
      <c r="D28" s="24"/>
      <c r="E28" s="21"/>
      <c r="F28" s="21"/>
      <c r="G28" s="21"/>
      <c r="H28" s="24"/>
      <c r="I28" s="21"/>
    </row>
    <row r="29" spans="1:9">
      <c r="A29" s="22"/>
      <c r="B29" s="22"/>
      <c r="C29" s="23" t="s">
        <v>95</v>
      </c>
      <c r="D29" s="24"/>
      <c r="E29" s="21"/>
      <c r="F29" s="21"/>
      <c r="G29" s="21">
        <f>E29+F29</f>
        <v>0</v>
      </c>
      <c r="H29" s="38"/>
      <c r="I29" s="21" t="str">
        <f>IF(H29="","",H29-G29)</f>
        <v/>
      </c>
    </row>
    <row r="30" spans="1:9">
      <c r="A30" s="22"/>
      <c r="B30" s="22"/>
      <c r="C30" s="23" t="s">
        <v>92</v>
      </c>
      <c r="D30" s="24"/>
      <c r="E30" s="21"/>
      <c r="F30" s="21"/>
      <c r="G30" s="21">
        <f>E30+F30</f>
        <v>0</v>
      </c>
      <c r="H30" s="37"/>
      <c r="I30" s="21" t="str">
        <f>IF(H30="","",H30-G30)</f>
        <v/>
      </c>
    </row>
    <row r="31" spans="1:9">
      <c r="A31" s="22"/>
      <c r="B31" s="22"/>
      <c r="C31" s="23"/>
      <c r="D31" s="24"/>
      <c r="E31" s="24"/>
      <c r="F31" s="24"/>
      <c r="G31" s="24"/>
      <c r="H31" s="24"/>
      <c r="I31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H64"/>
  <sheetViews>
    <sheetView zoomScaleNormal="100"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111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:G8" si="0">SUM(C9:C12)</f>
        <v>19518.23</v>
      </c>
      <c r="D8" s="21">
        <f t="shared" si="0"/>
        <v>6585.12</v>
      </c>
      <c r="E8" s="21">
        <f t="shared" si="0"/>
        <v>0</v>
      </c>
      <c r="F8" s="21">
        <f t="shared" si="0"/>
        <v>6585.12</v>
      </c>
      <c r="G8" s="21">
        <f t="shared" si="0"/>
        <v>8100</v>
      </c>
      <c r="H8" s="21">
        <f>F8-G8</f>
        <v>-1514.88</v>
      </c>
    </row>
    <row r="9" spans="1:8">
      <c r="A9" s="22" t="s">
        <v>51</v>
      </c>
      <c r="B9" s="23" t="s">
        <v>1</v>
      </c>
      <c r="C9" s="21">
        <v>8495.23</v>
      </c>
      <c r="D9" s="21">
        <v>1585.08</v>
      </c>
      <c r="E9" s="21"/>
      <c r="F9" s="21">
        <f>D9+E9</f>
        <v>1585.08</v>
      </c>
      <c r="G9" s="21">
        <v>1100</v>
      </c>
      <c r="H9" s="21">
        <f t="shared" ref="H9:H29" si="1">F9-G9</f>
        <v>485.07999999999993</v>
      </c>
    </row>
    <row r="10" spans="1:8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21"/>
      <c r="H10" s="21">
        <f t="shared" si="1"/>
        <v>0</v>
      </c>
    </row>
    <row r="11" spans="1:8">
      <c r="A11" s="22" t="s">
        <v>54</v>
      </c>
      <c r="B11" s="23" t="s">
        <v>2</v>
      </c>
      <c r="C11" s="21">
        <v>4800</v>
      </c>
      <c r="D11" s="21">
        <v>5000.04</v>
      </c>
      <c r="E11" s="21"/>
      <c r="F11" s="21">
        <f>D11+E11</f>
        <v>5000.04</v>
      </c>
      <c r="G11" s="21">
        <v>7000</v>
      </c>
      <c r="H11" s="21">
        <f t="shared" si="1"/>
        <v>-1999.96</v>
      </c>
    </row>
    <row r="12" spans="1:8">
      <c r="A12" s="22" t="s">
        <v>55</v>
      </c>
      <c r="B12" s="23" t="s">
        <v>3</v>
      </c>
      <c r="C12" s="21">
        <v>6223</v>
      </c>
      <c r="D12" s="21"/>
      <c r="E12" s="21"/>
      <c r="F12" s="21">
        <f>D12+E12</f>
        <v>0</v>
      </c>
      <c r="G12" s="21"/>
      <c r="H12" s="48">
        <f t="shared" si="1"/>
        <v>0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:G14" si="2">SUM(C15:C20)</f>
        <v>478730.3</v>
      </c>
      <c r="D14" s="21">
        <f t="shared" si="2"/>
        <v>465000</v>
      </c>
      <c r="E14" s="21">
        <f t="shared" si="2"/>
        <v>0</v>
      </c>
      <c r="F14" s="21">
        <f t="shared" si="2"/>
        <v>465000</v>
      </c>
      <c r="G14" s="21">
        <f t="shared" si="2"/>
        <v>896500</v>
      </c>
      <c r="H14" s="21">
        <f t="shared" si="1"/>
        <v>-431500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3">D15+E15</f>
        <v>0</v>
      </c>
      <c r="G15" s="21"/>
      <c r="H15" s="21">
        <f t="shared" si="1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3"/>
        <v>0</v>
      </c>
      <c r="G16" s="21"/>
      <c r="H16" s="21">
        <f t="shared" si="1"/>
        <v>0</v>
      </c>
    </row>
    <row r="17" spans="1:8">
      <c r="A17" s="22" t="s">
        <v>58</v>
      </c>
      <c r="B17" s="23" t="s">
        <v>7</v>
      </c>
      <c r="C17" s="21">
        <v>478532.5</v>
      </c>
      <c r="D17" s="21">
        <v>465000</v>
      </c>
      <c r="E17" s="21"/>
      <c r="F17" s="21">
        <f t="shared" si="3"/>
        <v>465000</v>
      </c>
      <c r="G17" s="21">
        <v>896500</v>
      </c>
      <c r="H17" s="21">
        <f t="shared" si="1"/>
        <v>-431500</v>
      </c>
    </row>
    <row r="18" spans="1:8">
      <c r="A18" s="22" t="s">
        <v>59</v>
      </c>
      <c r="B18" s="23" t="s">
        <v>8</v>
      </c>
      <c r="C18" s="21">
        <v>197.8</v>
      </c>
      <c r="D18" s="21"/>
      <c r="E18" s="21"/>
      <c r="F18" s="21">
        <f t="shared" si="3"/>
        <v>0</v>
      </c>
      <c r="G18" s="21"/>
      <c r="H18" s="21">
        <f t="shared" si="1"/>
        <v>0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3"/>
        <v>0</v>
      </c>
      <c r="G19" s="21"/>
      <c r="H19" s="21">
        <f t="shared" si="1"/>
        <v>0</v>
      </c>
    </row>
    <row r="20" spans="1:8">
      <c r="A20" s="22" t="s">
        <v>61</v>
      </c>
      <c r="B20" s="23" t="s">
        <v>10</v>
      </c>
      <c r="C20" s="21"/>
      <c r="D20" s="21"/>
      <c r="E20" s="21"/>
      <c r="F20" s="21">
        <f t="shared" si="3"/>
        <v>0</v>
      </c>
      <c r="G20" s="21"/>
      <c r="H20" s="48">
        <f t="shared" si="1"/>
        <v>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:G22" si="4">SUM(C23)</f>
        <v>1801171.2</v>
      </c>
      <c r="D22" s="21">
        <f t="shared" si="4"/>
        <v>2283006.96</v>
      </c>
      <c r="E22" s="21">
        <f t="shared" si="4"/>
        <v>0</v>
      </c>
      <c r="F22" s="21">
        <f t="shared" si="4"/>
        <v>2283006.96</v>
      </c>
      <c r="G22" s="21">
        <f t="shared" si="4"/>
        <v>1558571</v>
      </c>
      <c r="H22" s="21">
        <f t="shared" si="1"/>
        <v>724435.96</v>
      </c>
    </row>
    <row r="23" spans="1:8">
      <c r="A23" s="22" t="s">
        <v>62</v>
      </c>
      <c r="B23" s="23" t="s">
        <v>11</v>
      </c>
      <c r="C23" s="21">
        <v>1801171.2</v>
      </c>
      <c r="D23" s="21">
        <v>2283006.96</v>
      </c>
      <c r="E23" s="21"/>
      <c r="F23" s="21">
        <f>D23+E23</f>
        <v>2283006.96</v>
      </c>
      <c r="G23" s="21">
        <v>1558571</v>
      </c>
      <c r="H23" s="48">
        <f t="shared" si="1"/>
        <v>724435.96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:G25" si="5">SUM(C26)</f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1"/>
        <v>0</v>
      </c>
    </row>
    <row r="26" spans="1:8">
      <c r="A26" s="22" t="s">
        <v>63</v>
      </c>
      <c r="B26" s="23" t="s">
        <v>12</v>
      </c>
      <c r="C26" s="21"/>
      <c r="D26" s="21"/>
      <c r="E26" s="21"/>
      <c r="F26" s="21">
        <f>D26+E26</f>
        <v>0</v>
      </c>
      <c r="G26" s="21"/>
      <c r="H26" s="48">
        <f t="shared" si="1"/>
        <v>0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:G28" si="6">SUM(C29)</f>
        <v>310913.90999999997</v>
      </c>
      <c r="D28" s="21">
        <f t="shared" si="6"/>
        <v>273869.03999999998</v>
      </c>
      <c r="E28" s="21">
        <f t="shared" si="6"/>
        <v>0</v>
      </c>
      <c r="F28" s="21">
        <f t="shared" si="6"/>
        <v>273869.03999999998</v>
      </c>
      <c r="G28" s="21">
        <f t="shared" si="6"/>
        <v>322187</v>
      </c>
      <c r="H28" s="21">
        <f t="shared" si="1"/>
        <v>-48317.960000000021</v>
      </c>
    </row>
    <row r="29" spans="1:8">
      <c r="A29" s="22" t="s">
        <v>64</v>
      </c>
      <c r="B29" s="23" t="s">
        <v>13</v>
      </c>
      <c r="C29" s="21">
        <v>310913.90999999997</v>
      </c>
      <c r="D29" s="21">
        <v>273869.03999999998</v>
      </c>
      <c r="E29" s="21"/>
      <c r="F29" s="21">
        <f>D29+E29</f>
        <v>273869.03999999998</v>
      </c>
      <c r="G29" s="21">
        <v>322187</v>
      </c>
      <c r="H29" s="21">
        <f t="shared" si="1"/>
        <v>-48317.960000000021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:G31" si="7">C28+C25+C22+C14+C8</f>
        <v>2610333.6399999997</v>
      </c>
      <c r="D31" s="28">
        <f t="shared" si="7"/>
        <v>3028461.12</v>
      </c>
      <c r="E31" s="28">
        <f t="shared" si="7"/>
        <v>0</v>
      </c>
      <c r="F31" s="28">
        <f t="shared" si="7"/>
        <v>3028461.12</v>
      </c>
      <c r="G31" s="28">
        <f t="shared" si="7"/>
        <v>2785358</v>
      </c>
      <c r="H31" s="28">
        <f t="shared" ref="H31" si="8">F31-G31</f>
        <v>243103.12000000011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:G33" si="9">SUM(C34)</f>
        <v>468.84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>
        <v>468.84</v>
      </c>
      <c r="D34" s="21"/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9987864.3099999987</v>
      </c>
      <c r="D38" s="21">
        <f>SUM(D39:D42)</f>
        <v>10985007.24</v>
      </c>
      <c r="E38" s="21">
        <f>SUM(E39:E42)</f>
        <v>0</v>
      </c>
      <c r="F38" s="21">
        <f>SUM(F39:F42)</f>
        <v>10985007.24</v>
      </c>
      <c r="G38" s="21">
        <f>SUM(G39:G42)</f>
        <v>10170773</v>
      </c>
      <c r="H38" s="21">
        <f t="shared" ref="H38:H59" si="10">F38-G38</f>
        <v>814234.24000000022</v>
      </c>
    </row>
    <row r="39" spans="1:8">
      <c r="A39" s="22" t="s">
        <v>66</v>
      </c>
      <c r="B39" s="23" t="s">
        <v>17</v>
      </c>
      <c r="C39" s="21">
        <v>3591183.1</v>
      </c>
      <c r="D39" s="21">
        <v>4025123.64</v>
      </c>
      <c r="E39" s="21"/>
      <c r="F39" s="21">
        <f>D39+E39</f>
        <v>4025123.64</v>
      </c>
      <c r="G39" s="21">
        <v>3652298</v>
      </c>
      <c r="H39" s="21">
        <f t="shared" si="10"/>
        <v>372825.64000000013</v>
      </c>
    </row>
    <row r="40" spans="1:8">
      <c r="A40" s="22" t="s">
        <v>67</v>
      </c>
      <c r="B40" s="23" t="s">
        <v>18</v>
      </c>
      <c r="C40" s="21">
        <v>6729957.5</v>
      </c>
      <c r="D40" s="21">
        <v>6732634.4400000004</v>
      </c>
      <c r="E40" s="21"/>
      <c r="F40" s="21">
        <f>D40+E40</f>
        <v>6732634.4400000004</v>
      </c>
      <c r="G40" s="21">
        <v>6317080</v>
      </c>
      <c r="H40" s="21">
        <f t="shared" si="10"/>
        <v>415554.44000000041</v>
      </c>
    </row>
    <row r="41" spans="1:8">
      <c r="A41" s="22" t="s">
        <v>68</v>
      </c>
      <c r="B41" s="23" t="s">
        <v>19</v>
      </c>
      <c r="C41" s="21">
        <v>-268095.32</v>
      </c>
      <c r="D41" s="21">
        <v>238689.24</v>
      </c>
      <c r="E41" s="21"/>
      <c r="F41" s="21">
        <f>D41+E41</f>
        <v>238689.24</v>
      </c>
      <c r="G41" s="21">
        <v>246895</v>
      </c>
      <c r="H41" s="21">
        <f t="shared" si="10"/>
        <v>-8205.7600000000093</v>
      </c>
    </row>
    <row r="42" spans="1:8">
      <c r="A42" s="22" t="s">
        <v>69</v>
      </c>
      <c r="B42" s="23" t="s">
        <v>20</v>
      </c>
      <c r="C42" s="21">
        <v>-65180.97</v>
      </c>
      <c r="D42" s="21">
        <v>-11440.08</v>
      </c>
      <c r="E42" s="21"/>
      <c r="F42" s="21">
        <f>D42+E42</f>
        <v>-11440.08</v>
      </c>
      <c r="G42" s="21">
        <v>-45500</v>
      </c>
      <c r="H42" s="48">
        <f t="shared" si="10"/>
        <v>34059.919999999998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:G44" si="11">SUM(C45:C46)</f>
        <v>1837390.0100000002</v>
      </c>
      <c r="D44" s="21">
        <f t="shared" si="11"/>
        <v>2330149.44</v>
      </c>
      <c r="E44" s="21">
        <f t="shared" si="11"/>
        <v>28500</v>
      </c>
      <c r="F44" s="21">
        <f t="shared" si="11"/>
        <v>2358649.44</v>
      </c>
      <c r="G44" s="21">
        <f t="shared" si="11"/>
        <v>2337800</v>
      </c>
      <c r="H44" s="21">
        <f t="shared" si="10"/>
        <v>20849.439999999944</v>
      </c>
    </row>
    <row r="45" spans="1:8">
      <c r="A45" s="22" t="s">
        <v>70</v>
      </c>
      <c r="B45" s="23" t="s">
        <v>21</v>
      </c>
      <c r="C45" s="21">
        <v>1193186.1000000001</v>
      </c>
      <c r="D45" s="21">
        <v>1380000</v>
      </c>
      <c r="E45" s="21"/>
      <c r="F45" s="21">
        <f>D45+E45</f>
        <v>1380000</v>
      </c>
      <c r="G45" s="21">
        <v>1505000</v>
      </c>
      <c r="H45" s="21">
        <f t="shared" si="10"/>
        <v>-125000</v>
      </c>
    </row>
    <row r="46" spans="1:8">
      <c r="A46" s="22" t="s">
        <v>71</v>
      </c>
      <c r="B46" s="23" t="s">
        <v>22</v>
      </c>
      <c r="C46" s="21">
        <v>644203.91</v>
      </c>
      <c r="D46" s="21">
        <v>950149.44</v>
      </c>
      <c r="E46" s="21">
        <v>28500</v>
      </c>
      <c r="F46" s="21">
        <f>D46+E46</f>
        <v>978649.44</v>
      </c>
      <c r="G46" s="21">
        <v>832800</v>
      </c>
      <c r="H46" s="48">
        <f t="shared" si="10"/>
        <v>145849.43999999994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:G48" si="12">SUM(C49:C50)</f>
        <v>175078.39999999999</v>
      </c>
      <c r="D48" s="21">
        <f t="shared" si="12"/>
        <v>165192.95999999999</v>
      </c>
      <c r="E48" s="21">
        <f t="shared" si="12"/>
        <v>0</v>
      </c>
      <c r="F48" s="21">
        <f t="shared" si="12"/>
        <v>165192.95999999999</v>
      </c>
      <c r="G48" s="21">
        <f t="shared" si="12"/>
        <v>132200</v>
      </c>
      <c r="H48" s="21">
        <f t="shared" si="10"/>
        <v>32992.959999999992</v>
      </c>
    </row>
    <row r="49" spans="1:8">
      <c r="A49" s="22" t="s">
        <v>72</v>
      </c>
      <c r="B49" s="23" t="s">
        <v>23</v>
      </c>
      <c r="C49" s="21">
        <v>175859.75</v>
      </c>
      <c r="D49" s="21">
        <v>165192.95999999999</v>
      </c>
      <c r="E49" s="21"/>
      <c r="F49" s="21">
        <f>D49+E49</f>
        <v>165192.95999999999</v>
      </c>
      <c r="G49" s="21">
        <v>132200</v>
      </c>
      <c r="H49" s="21">
        <f t="shared" si="10"/>
        <v>32992.959999999992</v>
      </c>
    </row>
    <row r="50" spans="1:8">
      <c r="A50" s="22" t="s">
        <v>73</v>
      </c>
      <c r="B50" s="23" t="s">
        <v>24</v>
      </c>
      <c r="C50" s="21">
        <v>-781.35</v>
      </c>
      <c r="D50" s="21"/>
      <c r="E50" s="21"/>
      <c r="F50" s="21">
        <f>D50+E50</f>
        <v>0</v>
      </c>
      <c r="G50" s="21"/>
      <c r="H50" s="48">
        <f t="shared" si="10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:G52" si="13">SUM(C53:C55)</f>
        <v>25187299.719999999</v>
      </c>
      <c r="D52" s="21">
        <f t="shared" si="13"/>
        <v>25366795.920000002</v>
      </c>
      <c r="E52" s="21">
        <f t="shared" si="13"/>
        <v>0</v>
      </c>
      <c r="F52" s="21">
        <f t="shared" si="13"/>
        <v>25366795.920000002</v>
      </c>
      <c r="G52" s="21">
        <f t="shared" si="13"/>
        <v>28076660</v>
      </c>
      <c r="H52" s="21">
        <f t="shared" si="10"/>
        <v>-2709864.0799999982</v>
      </c>
    </row>
    <row r="53" spans="1:8">
      <c r="A53" s="22" t="s">
        <v>74</v>
      </c>
      <c r="B53" s="23" t="s">
        <v>26</v>
      </c>
      <c r="C53" s="21">
        <v>24232217.699999999</v>
      </c>
      <c r="D53" s="21">
        <v>24459021.960000001</v>
      </c>
      <c r="E53" s="21"/>
      <c r="F53" s="21">
        <f>D53+E53</f>
        <v>24459021.960000001</v>
      </c>
      <c r="G53" s="21">
        <v>27060000</v>
      </c>
      <c r="H53" s="21">
        <f t="shared" si="10"/>
        <v>-2600978.0399999991</v>
      </c>
    </row>
    <row r="54" spans="1:8">
      <c r="A54" s="22" t="s">
        <v>75</v>
      </c>
      <c r="B54" s="23" t="s">
        <v>27</v>
      </c>
      <c r="C54" s="21">
        <v>955082.02</v>
      </c>
      <c r="D54" s="21">
        <v>907773.96</v>
      </c>
      <c r="E54" s="21"/>
      <c r="F54" s="21">
        <f>D54+E54</f>
        <v>907773.96</v>
      </c>
      <c r="G54" s="21">
        <v>1016660</v>
      </c>
      <c r="H54" s="21">
        <f t="shared" si="10"/>
        <v>-108886.04000000004</v>
      </c>
    </row>
    <row r="55" spans="1:8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21"/>
      <c r="H55" s="48">
        <f t="shared" si="10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:G57" si="14">SUM(C58:C59)</f>
        <v>104666.58</v>
      </c>
      <c r="D57" s="21">
        <f t="shared" si="14"/>
        <v>120893.40000000001</v>
      </c>
      <c r="E57" s="21">
        <f t="shared" si="14"/>
        <v>0</v>
      </c>
      <c r="F57" s="21">
        <f t="shared" si="14"/>
        <v>120893.40000000001</v>
      </c>
      <c r="G57" s="21">
        <f t="shared" si="14"/>
        <v>93230</v>
      </c>
      <c r="H57" s="21">
        <f t="shared" si="10"/>
        <v>27663.400000000009</v>
      </c>
    </row>
    <row r="58" spans="1:8">
      <c r="A58" s="22" t="s">
        <v>77</v>
      </c>
      <c r="B58" s="23" t="s">
        <v>30</v>
      </c>
      <c r="C58" s="21">
        <v>81501.350000000006</v>
      </c>
      <c r="D58" s="21">
        <v>97040.52</v>
      </c>
      <c r="E58" s="21"/>
      <c r="F58" s="21">
        <f>D58+E58</f>
        <v>97040.52</v>
      </c>
      <c r="G58" s="21">
        <v>83830</v>
      </c>
      <c r="H58" s="21">
        <f t="shared" si="10"/>
        <v>13210.520000000004</v>
      </c>
    </row>
    <row r="59" spans="1:8">
      <c r="A59" s="22" t="s">
        <v>78</v>
      </c>
      <c r="B59" s="23" t="s">
        <v>31</v>
      </c>
      <c r="C59" s="21">
        <v>23165.23</v>
      </c>
      <c r="D59" s="21">
        <v>23852.880000000001</v>
      </c>
      <c r="E59" s="21"/>
      <c r="F59" s="21">
        <f>D59+E59</f>
        <v>23852.880000000001</v>
      </c>
      <c r="G59" s="21">
        <v>9400</v>
      </c>
      <c r="H59" s="21">
        <f t="shared" si="10"/>
        <v>14452.880000000001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:G61" si="15">C57+C52+C48+C44+C38</f>
        <v>37292299.019999996</v>
      </c>
      <c r="D61" s="28">
        <f t="shared" si="15"/>
        <v>38968038.960000001</v>
      </c>
      <c r="E61" s="28">
        <f t="shared" si="15"/>
        <v>28500</v>
      </c>
      <c r="F61" s="28">
        <f t="shared" si="15"/>
        <v>38996538.960000001</v>
      </c>
      <c r="G61" s="28">
        <f t="shared" si="15"/>
        <v>40810663</v>
      </c>
      <c r="H61" s="28">
        <f t="shared" ref="H61" si="16">F61-G61</f>
        <v>-1814124.0399999991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>C31+C33-C61</f>
        <v>-34681496.539999999</v>
      </c>
      <c r="D63" s="28">
        <f t="shared" ref="D63:G63" si="17">D31+D33-D61</f>
        <v>-35939577.840000004</v>
      </c>
      <c r="E63" s="28">
        <f t="shared" si="17"/>
        <v>-28500</v>
      </c>
      <c r="F63" s="28">
        <f t="shared" si="17"/>
        <v>-35968077.840000004</v>
      </c>
      <c r="G63" s="28">
        <f t="shared" si="17"/>
        <v>-38025305</v>
      </c>
      <c r="H63" s="28">
        <f t="shared" ref="H63" si="18">H31-H61</f>
        <v>2057227.1599999992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9" width="9.109375" style="44"/>
    <col min="10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112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" si="0">SUM(C9:C12)</f>
        <v>1494.81</v>
      </c>
      <c r="D8" s="21">
        <f t="shared" ref="D8:G8" si="1">SUM(D9:D12)</f>
        <v>1530</v>
      </c>
      <c r="E8" s="21">
        <f t="shared" si="1"/>
        <v>0</v>
      </c>
      <c r="F8" s="21">
        <f t="shared" si="1"/>
        <v>1530</v>
      </c>
      <c r="G8" s="21">
        <f t="shared" si="1"/>
        <v>1350</v>
      </c>
      <c r="H8" s="21">
        <f>F8-G8</f>
        <v>180</v>
      </c>
    </row>
    <row r="9" spans="1:8">
      <c r="A9" s="22" t="s">
        <v>51</v>
      </c>
      <c r="B9" s="23" t="s">
        <v>1</v>
      </c>
      <c r="C9" s="21">
        <v>1494.81</v>
      </c>
      <c r="D9" s="21">
        <v>1530</v>
      </c>
      <c r="E9" s="21"/>
      <c r="F9" s="21">
        <f>D9+E9</f>
        <v>1530</v>
      </c>
      <c r="G9" s="21">
        <v>1350</v>
      </c>
      <c r="H9" s="21">
        <f t="shared" ref="H9:H29" si="2">F9-G9</f>
        <v>180</v>
      </c>
    </row>
    <row r="10" spans="1:8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/>
      <c r="D11" s="21"/>
      <c r="E11" s="21"/>
      <c r="F11" s="21">
        <f>D11+E11</f>
        <v>0</v>
      </c>
      <c r="G11" s="21"/>
      <c r="H11" s="21">
        <f t="shared" si="2"/>
        <v>0</v>
      </c>
    </row>
    <row r="12" spans="1:8">
      <c r="A12" s="22" t="s">
        <v>55</v>
      </c>
      <c r="B12" s="23" t="s">
        <v>3</v>
      </c>
      <c r="C12" s="21"/>
      <c r="D12" s="21"/>
      <c r="E12" s="21"/>
      <c r="F12" s="21">
        <f>D12+E12</f>
        <v>0</v>
      </c>
      <c r="G12" s="21"/>
      <c r="H12" s="48">
        <f t="shared" si="2"/>
        <v>0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28554.63</v>
      </c>
      <c r="D14" s="21">
        <f t="shared" ref="D14:G14" si="4">SUM(D15:D20)</f>
        <v>2000.04</v>
      </c>
      <c r="E14" s="21">
        <f t="shared" si="4"/>
        <v>0</v>
      </c>
      <c r="F14" s="21">
        <f t="shared" si="4"/>
        <v>2000.04</v>
      </c>
      <c r="G14" s="21">
        <f t="shared" si="4"/>
        <v>12500</v>
      </c>
      <c r="H14" s="21">
        <f t="shared" si="2"/>
        <v>-10499.96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21"/>
      <c r="H17" s="21">
        <f t="shared" si="2"/>
        <v>0</v>
      </c>
    </row>
    <row r="18" spans="1:8">
      <c r="A18" s="22" t="s">
        <v>59</v>
      </c>
      <c r="B18" s="23" t="s">
        <v>8</v>
      </c>
      <c r="C18" s="21">
        <v>28554.63</v>
      </c>
      <c r="D18" s="21">
        <v>2000.04</v>
      </c>
      <c r="E18" s="21"/>
      <c r="F18" s="21">
        <f t="shared" si="5"/>
        <v>2000.04</v>
      </c>
      <c r="G18" s="21">
        <v>11500</v>
      </c>
      <c r="H18" s="21">
        <f t="shared" si="2"/>
        <v>-9499.9599999999991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/>
      <c r="D20" s="21"/>
      <c r="E20" s="21"/>
      <c r="F20" s="21">
        <f t="shared" si="5"/>
        <v>0</v>
      </c>
      <c r="G20" s="21">
        <v>1000</v>
      </c>
      <c r="H20" s="48">
        <f t="shared" si="2"/>
        <v>-1000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312547.7</v>
      </c>
      <c r="D22" s="21">
        <f t="shared" ref="D22:G22" si="7">SUM(D23)</f>
        <v>386165.28</v>
      </c>
      <c r="E22" s="21">
        <f t="shared" si="7"/>
        <v>0</v>
      </c>
      <c r="F22" s="21">
        <f t="shared" si="7"/>
        <v>386165.28</v>
      </c>
      <c r="G22" s="21">
        <f t="shared" si="7"/>
        <v>422600</v>
      </c>
      <c r="H22" s="21">
        <f t="shared" si="2"/>
        <v>-36434.719999999972</v>
      </c>
    </row>
    <row r="23" spans="1:8">
      <c r="A23" s="22" t="s">
        <v>62</v>
      </c>
      <c r="B23" s="23" t="s">
        <v>11</v>
      </c>
      <c r="C23" s="21">
        <v>312547.7</v>
      </c>
      <c r="D23" s="21">
        <v>386165.28</v>
      </c>
      <c r="E23" s="21"/>
      <c r="F23" s="21">
        <f>D23+E23</f>
        <v>386165.28</v>
      </c>
      <c r="G23" s="21">
        <v>422600</v>
      </c>
      <c r="H23" s="48">
        <f t="shared" si="2"/>
        <v>-36434.719999999972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3524.1</v>
      </c>
      <c r="D25" s="21">
        <f t="shared" ref="D25:G25" si="9">SUM(D26)</f>
        <v>1500</v>
      </c>
      <c r="E25" s="21">
        <f t="shared" si="9"/>
        <v>0</v>
      </c>
      <c r="F25" s="21">
        <f t="shared" si="9"/>
        <v>1500</v>
      </c>
      <c r="G25" s="21">
        <f t="shared" si="9"/>
        <v>2100</v>
      </c>
      <c r="H25" s="21">
        <f t="shared" si="2"/>
        <v>-600</v>
      </c>
    </row>
    <row r="26" spans="1:8">
      <c r="A26" s="22" t="s">
        <v>63</v>
      </c>
      <c r="B26" s="23" t="s">
        <v>12</v>
      </c>
      <c r="C26" s="21">
        <v>3524.1</v>
      </c>
      <c r="D26" s="21">
        <v>1500</v>
      </c>
      <c r="E26" s="21"/>
      <c r="F26" s="21">
        <f>D26+E26</f>
        <v>1500</v>
      </c>
      <c r="G26" s="21">
        <v>2100</v>
      </c>
      <c r="H26" s="48">
        <f t="shared" si="2"/>
        <v>-600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30694.54</v>
      </c>
      <c r="D28" s="21">
        <f>SUM(D29)</f>
        <v>1000.08</v>
      </c>
      <c r="E28" s="21">
        <f t="shared" ref="E28:G28" si="11">SUM(E29)</f>
        <v>0</v>
      </c>
      <c r="F28" s="21">
        <f t="shared" si="11"/>
        <v>1000.08</v>
      </c>
      <c r="G28" s="21">
        <f t="shared" si="11"/>
        <v>28000</v>
      </c>
      <c r="H28" s="21">
        <f t="shared" si="2"/>
        <v>-26999.919999999998</v>
      </c>
    </row>
    <row r="29" spans="1:8">
      <c r="A29" s="22" t="s">
        <v>64</v>
      </c>
      <c r="B29" s="23" t="s">
        <v>13</v>
      </c>
      <c r="C29" s="21">
        <v>30694.54</v>
      </c>
      <c r="D29" s="21">
        <v>1000.08</v>
      </c>
      <c r="E29" s="21"/>
      <c r="F29" s="21">
        <f>D29+E29</f>
        <v>1000.08</v>
      </c>
      <c r="G29" s="21">
        <v>28000</v>
      </c>
      <c r="H29" s="21">
        <f t="shared" si="2"/>
        <v>-26999.919999999998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376815.78</v>
      </c>
      <c r="D31" s="28">
        <f t="shared" ref="D31:G31" si="13">D28+D25+D22+D14+D8</f>
        <v>392195.4</v>
      </c>
      <c r="E31" s="28">
        <f t="shared" si="13"/>
        <v>0</v>
      </c>
      <c r="F31" s="28">
        <f t="shared" si="13"/>
        <v>392195.4</v>
      </c>
      <c r="G31" s="28">
        <f t="shared" si="13"/>
        <v>466550</v>
      </c>
      <c r="H31" s="28">
        <f t="shared" ref="H31" si="14">F31-G31</f>
        <v>-74354.599999999977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2623432.88</v>
      </c>
      <c r="D38" s="21">
        <f>SUM(D39:D42)</f>
        <v>2795925.12</v>
      </c>
      <c r="E38" s="21">
        <f>SUM(E39:E42)</f>
        <v>0</v>
      </c>
      <c r="F38" s="21">
        <f>SUM(F39:F42)</f>
        <v>2795925.12</v>
      </c>
      <c r="G38" s="21">
        <f>SUM(G39:G42)</f>
        <v>2692772</v>
      </c>
      <c r="H38" s="21">
        <f t="shared" ref="H38:H59" si="17">F38-G38</f>
        <v>103153.12000000011</v>
      </c>
    </row>
    <row r="39" spans="1:8">
      <c r="A39" s="22" t="s">
        <v>66</v>
      </c>
      <c r="B39" s="23" t="s">
        <v>17</v>
      </c>
      <c r="C39" s="21">
        <v>2179185.52</v>
      </c>
      <c r="D39" s="21">
        <v>2312016</v>
      </c>
      <c r="E39" s="21"/>
      <c r="F39" s="21">
        <f>D39+E39</f>
        <v>2312016</v>
      </c>
      <c r="G39" s="21">
        <v>2208731</v>
      </c>
      <c r="H39" s="21">
        <f t="shared" si="17"/>
        <v>103285</v>
      </c>
    </row>
    <row r="40" spans="1:8">
      <c r="A40" s="22" t="s">
        <v>67</v>
      </c>
      <c r="B40" s="23" t="s">
        <v>18</v>
      </c>
      <c r="C40" s="21">
        <v>364422.88</v>
      </c>
      <c r="D40" s="21">
        <v>380615.88</v>
      </c>
      <c r="E40" s="21"/>
      <c r="F40" s="21">
        <f>D40+E40</f>
        <v>380615.88</v>
      </c>
      <c r="G40" s="21">
        <v>368790</v>
      </c>
      <c r="H40" s="21">
        <f t="shared" si="17"/>
        <v>11825.880000000005</v>
      </c>
    </row>
    <row r="41" spans="1:8">
      <c r="A41" s="22" t="s">
        <v>68</v>
      </c>
      <c r="B41" s="23" t="s">
        <v>19</v>
      </c>
      <c r="C41" s="21">
        <v>128464</v>
      </c>
      <c r="D41" s="21">
        <v>132043.20000000001</v>
      </c>
      <c r="E41" s="21"/>
      <c r="F41" s="21">
        <f>D41+E41</f>
        <v>132043.20000000001</v>
      </c>
      <c r="G41" s="21">
        <v>143701</v>
      </c>
      <c r="H41" s="21">
        <f t="shared" si="17"/>
        <v>-11657.799999999988</v>
      </c>
    </row>
    <row r="42" spans="1:8">
      <c r="A42" s="22" t="s">
        <v>69</v>
      </c>
      <c r="B42" s="23" t="s">
        <v>20</v>
      </c>
      <c r="C42" s="21">
        <v>-48639.519999999997</v>
      </c>
      <c r="D42" s="21">
        <v>-28749.96</v>
      </c>
      <c r="E42" s="21"/>
      <c r="F42" s="21">
        <f>D42+E42</f>
        <v>-28749.96</v>
      </c>
      <c r="G42" s="21">
        <v>-28450</v>
      </c>
      <c r="H42" s="21">
        <f t="shared" si="17"/>
        <v>-299.95999999999913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3080511.6</v>
      </c>
      <c r="D44" s="21">
        <f t="shared" ref="D44:G44" si="19">SUM(D45:D46)</f>
        <v>2947956</v>
      </c>
      <c r="E44" s="21">
        <f t="shared" si="19"/>
        <v>0</v>
      </c>
      <c r="F44" s="21">
        <f t="shared" si="19"/>
        <v>2947956</v>
      </c>
      <c r="G44" s="21">
        <f t="shared" si="19"/>
        <v>3066921</v>
      </c>
      <c r="H44" s="21">
        <f t="shared" si="17"/>
        <v>-118965</v>
      </c>
    </row>
    <row r="45" spans="1:8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21"/>
      <c r="H45" s="21">
        <f t="shared" si="17"/>
        <v>0</v>
      </c>
    </row>
    <row r="46" spans="1:8">
      <c r="A46" s="22" t="s">
        <v>71</v>
      </c>
      <c r="B46" s="23" t="s">
        <v>22</v>
      </c>
      <c r="C46" s="21">
        <v>3080511.6</v>
      </c>
      <c r="D46" s="21">
        <v>2947956</v>
      </c>
      <c r="E46" s="21"/>
      <c r="F46" s="21">
        <f>D46+E46</f>
        <v>2947956</v>
      </c>
      <c r="G46" s="21">
        <v>3066921</v>
      </c>
      <c r="H46" s="48">
        <f t="shared" si="17"/>
        <v>-118965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" si="20">SUM(C49:C50)</f>
        <v>114570.26000000001</v>
      </c>
      <c r="D48" s="21">
        <f t="shared" ref="D48:G48" si="21">SUM(D49:D50)</f>
        <v>86980.32</v>
      </c>
      <c r="E48" s="21">
        <f t="shared" si="21"/>
        <v>0</v>
      </c>
      <c r="F48" s="21">
        <f t="shared" si="21"/>
        <v>86980.32</v>
      </c>
      <c r="G48" s="21">
        <f t="shared" si="21"/>
        <v>103600</v>
      </c>
      <c r="H48" s="21">
        <f t="shared" si="17"/>
        <v>-16619.679999999993</v>
      </c>
    </row>
    <row r="49" spans="1:8">
      <c r="A49" s="22" t="s">
        <v>72</v>
      </c>
      <c r="B49" s="23" t="s">
        <v>23</v>
      </c>
      <c r="C49" s="21">
        <v>114602.71</v>
      </c>
      <c r="D49" s="21">
        <v>86980.32</v>
      </c>
      <c r="E49" s="21"/>
      <c r="F49" s="21">
        <f>D49+E49</f>
        <v>86980.32</v>
      </c>
      <c r="G49" s="21">
        <v>103600</v>
      </c>
      <c r="H49" s="21">
        <f t="shared" si="17"/>
        <v>-16619.679999999993</v>
      </c>
    </row>
    <row r="50" spans="1:8">
      <c r="A50" s="22" t="s">
        <v>73</v>
      </c>
      <c r="B50" s="23" t="s">
        <v>24</v>
      </c>
      <c r="C50" s="21">
        <v>-32.450000000000003</v>
      </c>
      <c r="D50" s="21"/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2">SUM(C53:C55)</f>
        <v>25448.09</v>
      </c>
      <c r="D52" s="21">
        <f t="shared" ref="D52:G52" si="23">SUM(D53:D55)</f>
        <v>24900</v>
      </c>
      <c r="E52" s="21">
        <f t="shared" si="23"/>
        <v>0</v>
      </c>
      <c r="F52" s="21">
        <f t="shared" si="23"/>
        <v>24900</v>
      </c>
      <c r="G52" s="21">
        <f t="shared" si="23"/>
        <v>40000</v>
      </c>
      <c r="H52" s="21">
        <f t="shared" si="17"/>
        <v>-15100</v>
      </c>
    </row>
    <row r="53" spans="1:8">
      <c r="A53" s="22" t="s">
        <v>74</v>
      </c>
      <c r="B53" s="23" t="s">
        <v>26</v>
      </c>
      <c r="C53" s="21">
        <v>25448.09</v>
      </c>
      <c r="D53" s="21">
        <v>24900</v>
      </c>
      <c r="E53" s="21"/>
      <c r="F53" s="21">
        <f>D53+E53</f>
        <v>24900</v>
      </c>
      <c r="G53" s="21">
        <v>40000</v>
      </c>
      <c r="H53" s="21">
        <f t="shared" si="17"/>
        <v>-15100</v>
      </c>
    </row>
    <row r="54" spans="1:8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21"/>
      <c r="H54" s="21">
        <f t="shared" si="17"/>
        <v>0</v>
      </c>
    </row>
    <row r="55" spans="1:8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4">SUM(C58:C59)</f>
        <v>571355.71</v>
      </c>
      <c r="D57" s="21">
        <f t="shared" ref="D57:G57" si="25">SUM(D58:D59)</f>
        <v>810891</v>
      </c>
      <c r="E57" s="21">
        <f t="shared" si="25"/>
        <v>0</v>
      </c>
      <c r="F57" s="21">
        <f t="shared" si="25"/>
        <v>810891</v>
      </c>
      <c r="G57" s="21">
        <f t="shared" si="25"/>
        <v>769278</v>
      </c>
      <c r="H57" s="21">
        <f t="shared" si="17"/>
        <v>41613</v>
      </c>
    </row>
    <row r="58" spans="1:8">
      <c r="A58" s="22" t="s">
        <v>77</v>
      </c>
      <c r="B58" s="23" t="s">
        <v>30</v>
      </c>
      <c r="C58" s="21">
        <v>522476.06</v>
      </c>
      <c r="D58" s="21">
        <v>631327.92000000004</v>
      </c>
      <c r="E58" s="21"/>
      <c r="F58" s="21">
        <f>D58+E58</f>
        <v>631327.92000000004</v>
      </c>
      <c r="G58" s="21">
        <v>607468</v>
      </c>
      <c r="H58" s="21">
        <f t="shared" si="17"/>
        <v>23859.920000000042</v>
      </c>
    </row>
    <row r="59" spans="1:8">
      <c r="A59" s="22" t="s">
        <v>78</v>
      </c>
      <c r="B59" s="23" t="s">
        <v>31</v>
      </c>
      <c r="C59" s="21">
        <v>48879.65</v>
      </c>
      <c r="D59" s="21">
        <v>179563.08</v>
      </c>
      <c r="E59" s="21"/>
      <c r="F59" s="21">
        <f>D59+E59</f>
        <v>179563.08</v>
      </c>
      <c r="G59" s="21">
        <v>161810</v>
      </c>
      <c r="H59" s="21">
        <f t="shared" si="17"/>
        <v>17753.079999999987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6">C57+C52+C48+C44+C38</f>
        <v>6415318.54</v>
      </c>
      <c r="D61" s="28">
        <f>D57+D52+D48+D44+D38</f>
        <v>6666652.4400000004</v>
      </c>
      <c r="E61" s="28">
        <f t="shared" ref="E61:G61" si="27">E57+E52+E48+E44+E38</f>
        <v>0</v>
      </c>
      <c r="F61" s="28">
        <f t="shared" si="27"/>
        <v>6666652.4400000004</v>
      </c>
      <c r="G61" s="28">
        <f t="shared" si="27"/>
        <v>6672571</v>
      </c>
      <c r="H61" s="28">
        <f t="shared" ref="H61" si="28">F61-G61</f>
        <v>-5918.5599999995902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29">C31+C33-C61</f>
        <v>-6038502.7599999998</v>
      </c>
      <c r="D63" s="28">
        <f>D31-D61</f>
        <v>-6274457.04</v>
      </c>
      <c r="E63" s="28">
        <f t="shared" ref="E63:H63" si="30">E31-E61</f>
        <v>0</v>
      </c>
      <c r="F63" s="28">
        <f t="shared" si="30"/>
        <v>-6274457.04</v>
      </c>
      <c r="G63" s="28">
        <f t="shared" si="30"/>
        <v>-6206021</v>
      </c>
      <c r="H63" s="28">
        <f t="shared" si="30"/>
        <v>-68436.040000000386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9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F26" sqref="F26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9" width="9.109375" style="44"/>
    <col min="10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113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" si="0">SUM(C9:C12)</f>
        <v>284975.35999999999</v>
      </c>
      <c r="D8" s="21">
        <f t="shared" ref="D8:G8" si="1">SUM(D9:D12)</f>
        <v>307577.16000000003</v>
      </c>
      <c r="E8" s="21">
        <f t="shared" si="1"/>
        <v>0</v>
      </c>
      <c r="F8" s="21">
        <f t="shared" si="1"/>
        <v>307577.16000000003</v>
      </c>
      <c r="G8" s="21">
        <f t="shared" si="1"/>
        <v>309688</v>
      </c>
      <c r="H8" s="21">
        <f>F8-G8</f>
        <v>-2110.8399999999674</v>
      </c>
    </row>
    <row r="9" spans="1:8">
      <c r="A9" s="22" t="s">
        <v>51</v>
      </c>
      <c r="B9" s="23" t="s">
        <v>1</v>
      </c>
      <c r="C9" s="21">
        <v>7482.35</v>
      </c>
      <c r="D9" s="21">
        <v>6600.12</v>
      </c>
      <c r="E9" s="21"/>
      <c r="F9" s="21">
        <f>D9+E9</f>
        <v>6600.12</v>
      </c>
      <c r="G9" s="21">
        <v>6600</v>
      </c>
      <c r="H9" s="21">
        <f t="shared" ref="H9:H29" si="2">F9-G9</f>
        <v>0.11999999999989086</v>
      </c>
    </row>
    <row r="10" spans="1:8">
      <c r="A10" s="22" t="s">
        <v>52</v>
      </c>
      <c r="B10" s="23" t="s">
        <v>53</v>
      </c>
      <c r="C10" s="21">
        <v>122206</v>
      </c>
      <c r="D10" s="21">
        <v>130000.08</v>
      </c>
      <c r="E10" s="21"/>
      <c r="F10" s="21">
        <f>D10+E10</f>
        <v>130000.08</v>
      </c>
      <c r="G10" s="21">
        <v>130000</v>
      </c>
      <c r="H10" s="21">
        <f t="shared" si="2"/>
        <v>8.000000000174623E-2</v>
      </c>
    </row>
    <row r="11" spans="1:8">
      <c r="A11" s="22" t="s">
        <v>54</v>
      </c>
      <c r="B11" s="23" t="s">
        <v>2</v>
      </c>
      <c r="C11" s="21"/>
      <c r="D11" s="21">
        <v>50976.959999999999</v>
      </c>
      <c r="E11" s="21"/>
      <c r="F11" s="21">
        <f>D11+E11</f>
        <v>50976.959999999999</v>
      </c>
      <c r="G11" s="21">
        <v>53088</v>
      </c>
      <c r="H11" s="21">
        <f t="shared" si="2"/>
        <v>-2111.0400000000009</v>
      </c>
    </row>
    <row r="12" spans="1:8">
      <c r="A12" s="22" t="s">
        <v>55</v>
      </c>
      <c r="B12" s="23" t="s">
        <v>3</v>
      </c>
      <c r="C12" s="21">
        <v>155287.01</v>
      </c>
      <c r="D12" s="21">
        <v>120000</v>
      </c>
      <c r="E12" s="21"/>
      <c r="F12" s="21">
        <f>D12+E12</f>
        <v>120000</v>
      </c>
      <c r="G12" s="21">
        <v>120000</v>
      </c>
      <c r="H12" s="48">
        <f t="shared" si="2"/>
        <v>0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6996246.2599999998</v>
      </c>
      <c r="D14" s="21">
        <f t="shared" ref="D14:G14" si="4">SUM(D15:D20)</f>
        <v>7056000.2400000002</v>
      </c>
      <c r="E14" s="21">
        <f t="shared" si="4"/>
        <v>462264</v>
      </c>
      <c r="F14" s="21">
        <f t="shared" si="4"/>
        <v>7518264.2400000002</v>
      </c>
      <c r="G14" s="21">
        <f t="shared" si="4"/>
        <v>7056000</v>
      </c>
      <c r="H14" s="21">
        <f t="shared" si="2"/>
        <v>462264.24000000022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>
        <v>6983453.7599999998</v>
      </c>
      <c r="D17" s="21">
        <v>7045000.2000000002</v>
      </c>
      <c r="E17" s="21">
        <v>462264</v>
      </c>
      <c r="F17" s="21">
        <f t="shared" si="5"/>
        <v>7507264.2000000002</v>
      </c>
      <c r="G17" s="21">
        <v>7045000</v>
      </c>
      <c r="H17" s="21">
        <f t="shared" si="2"/>
        <v>462264.20000000019</v>
      </c>
    </row>
    <row r="18" spans="1:8">
      <c r="A18" s="22" t="s">
        <v>59</v>
      </c>
      <c r="B18" s="23" t="s">
        <v>8</v>
      </c>
      <c r="C18" s="21">
        <v>12777.5</v>
      </c>
      <c r="D18" s="21">
        <v>11000.04</v>
      </c>
      <c r="E18" s="21"/>
      <c r="F18" s="21">
        <f t="shared" si="5"/>
        <v>11000.04</v>
      </c>
      <c r="G18" s="21">
        <v>11000</v>
      </c>
      <c r="H18" s="21">
        <f t="shared" si="2"/>
        <v>4.0000000000873115E-2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>
        <v>15</v>
      </c>
      <c r="D20" s="21"/>
      <c r="E20" s="21"/>
      <c r="F20" s="21">
        <f t="shared" si="5"/>
        <v>0</v>
      </c>
      <c r="G20" s="21"/>
      <c r="H20" s="48">
        <f t="shared" si="2"/>
        <v>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36652</v>
      </c>
      <c r="D22" s="21">
        <f t="shared" ref="D22:G22" si="7">SUM(D23)</f>
        <v>0</v>
      </c>
      <c r="E22" s="21">
        <f t="shared" si="7"/>
        <v>0</v>
      </c>
      <c r="F22" s="21">
        <f t="shared" si="7"/>
        <v>0</v>
      </c>
      <c r="G22" s="21">
        <f t="shared" si="7"/>
        <v>47307</v>
      </c>
      <c r="H22" s="21">
        <f t="shared" si="2"/>
        <v>-47307</v>
      </c>
    </row>
    <row r="23" spans="1:8">
      <c r="A23" s="22" t="s">
        <v>62</v>
      </c>
      <c r="B23" s="23" t="s">
        <v>11</v>
      </c>
      <c r="C23" s="21">
        <v>36652</v>
      </c>
      <c r="D23" s="21"/>
      <c r="E23" s="21"/>
      <c r="F23" s="21">
        <f>D23+E23</f>
        <v>0</v>
      </c>
      <c r="G23" s="21">
        <v>47307</v>
      </c>
      <c r="H23" s="48">
        <f t="shared" si="2"/>
        <v>-47307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0</v>
      </c>
      <c r="D25" s="21">
        <f t="shared" ref="D25:G25" si="9">SUM(D26)</f>
        <v>0</v>
      </c>
      <c r="E25" s="21">
        <f t="shared" si="9"/>
        <v>0</v>
      </c>
      <c r="F25" s="21">
        <f t="shared" si="9"/>
        <v>0</v>
      </c>
      <c r="G25" s="21">
        <f t="shared" si="9"/>
        <v>0</v>
      </c>
      <c r="H25" s="21">
        <f t="shared" si="2"/>
        <v>0</v>
      </c>
    </row>
    <row r="26" spans="1:8">
      <c r="A26" s="22" t="s">
        <v>63</v>
      </c>
      <c r="B26" s="23" t="s">
        <v>12</v>
      </c>
      <c r="C26" s="21"/>
      <c r="D26" s="21"/>
      <c r="E26" s="21"/>
      <c r="F26" s="21">
        <f>D26+E26</f>
        <v>0</v>
      </c>
      <c r="G26" s="21"/>
      <c r="H26" s="48">
        <f t="shared" si="2"/>
        <v>0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2659.27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3300</v>
      </c>
      <c r="H28" s="21">
        <f t="shared" si="2"/>
        <v>-3300</v>
      </c>
    </row>
    <row r="29" spans="1:8">
      <c r="A29" s="22" t="s">
        <v>64</v>
      </c>
      <c r="B29" s="23" t="s">
        <v>13</v>
      </c>
      <c r="C29" s="21">
        <v>2659.27</v>
      </c>
      <c r="D29" s="21"/>
      <c r="E29" s="21"/>
      <c r="F29" s="21">
        <f>D29+E29</f>
        <v>0</v>
      </c>
      <c r="G29" s="21">
        <v>3300</v>
      </c>
      <c r="H29" s="21">
        <f t="shared" si="2"/>
        <v>-3300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7320532.8899999997</v>
      </c>
      <c r="D31" s="28">
        <f t="shared" ref="D31:G31" si="13">D28+D25+D22+D14+D8</f>
        <v>7363577.4000000004</v>
      </c>
      <c r="E31" s="28">
        <f t="shared" si="13"/>
        <v>462264</v>
      </c>
      <c r="F31" s="28">
        <f t="shared" si="13"/>
        <v>7825841.4000000004</v>
      </c>
      <c r="G31" s="28">
        <f t="shared" si="13"/>
        <v>7416295</v>
      </c>
      <c r="H31" s="28">
        <f t="shared" ref="H31" si="14">F31-G31</f>
        <v>409546.40000000037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/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46777091.810000002</v>
      </c>
      <c r="D38" s="21">
        <f>SUM(D39:D42)</f>
        <v>46459583.159999996</v>
      </c>
      <c r="E38" s="21">
        <f>SUM(E39:E42)</f>
        <v>0</v>
      </c>
      <c r="F38" s="21">
        <f>SUM(F39:F42)</f>
        <v>46459583.159999996</v>
      </c>
      <c r="G38" s="21">
        <f>SUM(G39:G42)</f>
        <v>46381889</v>
      </c>
      <c r="H38" s="21">
        <f t="shared" ref="H38:H59" si="17">F38-G38</f>
        <v>77694.159999996424</v>
      </c>
    </row>
    <row r="39" spans="1:8">
      <c r="A39" s="22" t="s">
        <v>66</v>
      </c>
      <c r="B39" s="23" t="s">
        <v>17</v>
      </c>
      <c r="C39" s="21">
        <v>38940055.460000001</v>
      </c>
      <c r="D39" s="21">
        <v>38174773.68</v>
      </c>
      <c r="E39" s="21"/>
      <c r="F39" s="21">
        <f>D39+E39</f>
        <v>38174773.68</v>
      </c>
      <c r="G39" s="21">
        <v>38496600</v>
      </c>
      <c r="H39" s="21">
        <f t="shared" si="17"/>
        <v>-321826.3200000003</v>
      </c>
    </row>
    <row r="40" spans="1:8">
      <c r="A40" s="22" t="s">
        <v>67</v>
      </c>
      <c r="B40" s="23" t="s">
        <v>18</v>
      </c>
      <c r="C40" s="21">
        <v>6704247.4900000002</v>
      </c>
      <c r="D40" s="21">
        <v>6546973.7999999998</v>
      </c>
      <c r="E40" s="21"/>
      <c r="F40" s="21">
        <f>D40+E40</f>
        <v>6546973.7999999998</v>
      </c>
      <c r="G40" s="21">
        <v>6582919</v>
      </c>
      <c r="H40" s="21">
        <f t="shared" si="17"/>
        <v>-35945.200000000186</v>
      </c>
    </row>
    <row r="41" spans="1:8">
      <c r="A41" s="22" t="s">
        <v>68</v>
      </c>
      <c r="B41" s="23" t="s">
        <v>19</v>
      </c>
      <c r="C41" s="21">
        <v>2402717.2799999998</v>
      </c>
      <c r="D41" s="21">
        <v>2263763.88</v>
      </c>
      <c r="E41" s="21"/>
      <c r="F41" s="21">
        <f>D41+E41</f>
        <v>2263763.88</v>
      </c>
      <c r="G41" s="21">
        <v>2602370</v>
      </c>
      <c r="H41" s="21">
        <f t="shared" si="17"/>
        <v>-338606.12000000011</v>
      </c>
    </row>
    <row r="42" spans="1:8">
      <c r="A42" s="22" t="s">
        <v>69</v>
      </c>
      <c r="B42" s="23" t="s">
        <v>20</v>
      </c>
      <c r="C42" s="21">
        <v>-1269928.42</v>
      </c>
      <c r="D42" s="21">
        <v>-525928.19999999995</v>
      </c>
      <c r="E42" s="21"/>
      <c r="F42" s="21">
        <f>D42+E42</f>
        <v>-525928.19999999995</v>
      </c>
      <c r="G42" s="21">
        <v>-1300000</v>
      </c>
      <c r="H42" s="48">
        <f t="shared" si="17"/>
        <v>774071.8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6909516.4100000001</v>
      </c>
      <c r="D44" s="21">
        <f t="shared" ref="D44:G44" si="19">SUM(D45:D46)</f>
        <v>7060102.7999999998</v>
      </c>
      <c r="E44" s="21">
        <f t="shared" si="19"/>
        <v>0.12</v>
      </c>
      <c r="F44" s="21">
        <f t="shared" si="19"/>
        <v>7060102.9199999999</v>
      </c>
      <c r="G44" s="21">
        <f t="shared" si="19"/>
        <v>7080484</v>
      </c>
      <c r="H44" s="21">
        <f t="shared" si="17"/>
        <v>-20381.080000000075</v>
      </c>
    </row>
    <row r="45" spans="1:8">
      <c r="A45" s="22" t="s">
        <v>70</v>
      </c>
      <c r="B45" s="23" t="s">
        <v>21</v>
      </c>
      <c r="C45" s="21">
        <v>3555</v>
      </c>
      <c r="D45" s="21">
        <v>102489.96</v>
      </c>
      <c r="E45" s="21"/>
      <c r="F45" s="21">
        <f>D45+E45</f>
        <v>102489.96</v>
      </c>
      <c r="G45" s="21">
        <v>102084</v>
      </c>
      <c r="H45" s="21">
        <f t="shared" si="17"/>
        <v>405.9600000000064</v>
      </c>
    </row>
    <row r="46" spans="1:8">
      <c r="A46" s="22" t="s">
        <v>71</v>
      </c>
      <c r="B46" s="23" t="s">
        <v>22</v>
      </c>
      <c r="C46" s="21">
        <v>6905961.4100000001</v>
      </c>
      <c r="D46" s="21">
        <v>6957612.8399999999</v>
      </c>
      <c r="E46" s="21">
        <v>0.12</v>
      </c>
      <c r="F46" s="21">
        <f>D46+E46</f>
        <v>6957612.96</v>
      </c>
      <c r="G46" s="21">
        <v>6978400</v>
      </c>
      <c r="H46" s="48">
        <f t="shared" si="17"/>
        <v>-20787.040000000037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" si="20">SUM(C49:C50)</f>
        <v>804137.9</v>
      </c>
      <c r="D48" s="21">
        <f t="shared" ref="D48:G48" si="21">SUM(D49:D50)</f>
        <v>764290.56000000006</v>
      </c>
      <c r="E48" s="21">
        <f t="shared" si="21"/>
        <v>-0.12</v>
      </c>
      <c r="F48" s="21">
        <f t="shared" si="21"/>
        <v>764290.44000000006</v>
      </c>
      <c r="G48" s="21">
        <f t="shared" si="21"/>
        <v>764290</v>
      </c>
      <c r="H48" s="21">
        <f t="shared" si="17"/>
        <v>0.44000000006053597</v>
      </c>
    </row>
    <row r="49" spans="1:8">
      <c r="A49" s="22" t="s">
        <v>72</v>
      </c>
      <c r="B49" s="23" t="s">
        <v>23</v>
      </c>
      <c r="C49" s="21">
        <v>804160.42</v>
      </c>
      <c r="D49" s="21">
        <v>764290.56000000006</v>
      </c>
      <c r="E49" s="21">
        <v>-0.12</v>
      </c>
      <c r="F49" s="21">
        <f>D49+E49</f>
        <v>764290.44000000006</v>
      </c>
      <c r="G49" s="21">
        <v>764290</v>
      </c>
      <c r="H49" s="21">
        <f t="shared" si="17"/>
        <v>0.44000000006053597</v>
      </c>
    </row>
    <row r="50" spans="1:8">
      <c r="A50" s="22" t="s">
        <v>73</v>
      </c>
      <c r="B50" s="23" t="s">
        <v>24</v>
      </c>
      <c r="C50" s="21">
        <v>-22.52</v>
      </c>
      <c r="D50" s="21">
        <v>0</v>
      </c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2">SUM(C53:C55)</f>
        <v>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0</v>
      </c>
      <c r="H52" s="21">
        <f t="shared" si="17"/>
        <v>0</v>
      </c>
    </row>
    <row r="53" spans="1:8">
      <c r="A53" s="22" t="s">
        <v>74</v>
      </c>
      <c r="B53" s="23" t="s">
        <v>26</v>
      </c>
      <c r="C53" s="21"/>
      <c r="D53" s="21"/>
      <c r="E53" s="21"/>
      <c r="F53" s="21">
        <f>D53+E53</f>
        <v>0</v>
      </c>
      <c r="G53" s="21"/>
      <c r="H53" s="21">
        <f t="shared" si="17"/>
        <v>0</v>
      </c>
    </row>
    <row r="54" spans="1:8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21"/>
      <c r="H54" s="21">
        <f t="shared" si="17"/>
        <v>0</v>
      </c>
    </row>
    <row r="55" spans="1:8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4">SUM(C58:C59)</f>
        <v>8406877.1699999999</v>
      </c>
      <c r="D57" s="21">
        <f t="shared" ref="D57:G57" si="25">SUM(D58:D59)</f>
        <v>8977823.4000000004</v>
      </c>
      <c r="E57" s="21">
        <f t="shared" si="25"/>
        <v>0.12</v>
      </c>
      <c r="F57" s="21">
        <f t="shared" si="25"/>
        <v>8977823.5199999996</v>
      </c>
      <c r="G57" s="21">
        <f t="shared" si="25"/>
        <v>9179189</v>
      </c>
      <c r="H57" s="21">
        <f t="shared" si="17"/>
        <v>-201365.48000000045</v>
      </c>
    </row>
    <row r="58" spans="1:8">
      <c r="A58" s="22" t="s">
        <v>77</v>
      </c>
      <c r="B58" s="23" t="s">
        <v>30</v>
      </c>
      <c r="C58" s="21">
        <v>8225012.6600000001</v>
      </c>
      <c r="D58" s="21">
        <v>8864556</v>
      </c>
      <c r="E58" s="21">
        <v>0.12</v>
      </c>
      <c r="F58" s="21">
        <f>D58+E58</f>
        <v>8864556.1199999992</v>
      </c>
      <c r="G58" s="21">
        <v>8865129</v>
      </c>
      <c r="H58" s="21">
        <f t="shared" si="17"/>
        <v>-572.88000000081956</v>
      </c>
    </row>
    <row r="59" spans="1:8">
      <c r="A59" s="22" t="s">
        <v>78</v>
      </c>
      <c r="B59" s="23" t="s">
        <v>31</v>
      </c>
      <c r="C59" s="21">
        <v>181864.51</v>
      </c>
      <c r="D59" s="21">
        <v>113267.4</v>
      </c>
      <c r="E59" s="21"/>
      <c r="F59" s="21">
        <f>D59+E59</f>
        <v>113267.4</v>
      </c>
      <c r="G59" s="21">
        <v>314060</v>
      </c>
      <c r="H59" s="21">
        <f t="shared" si="17"/>
        <v>-200792.6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6">C57+C52+C48+C44+C38</f>
        <v>62897623.290000007</v>
      </c>
      <c r="D61" s="28">
        <f t="shared" ref="D61:G61" si="27">D57+D52+D48+D44+D38</f>
        <v>63261799.920000002</v>
      </c>
      <c r="E61" s="28">
        <f t="shared" si="27"/>
        <v>0.12</v>
      </c>
      <c r="F61" s="28">
        <f t="shared" si="27"/>
        <v>63261800.039999992</v>
      </c>
      <c r="G61" s="28">
        <f t="shared" si="27"/>
        <v>63405852</v>
      </c>
      <c r="H61" s="28">
        <f t="shared" ref="H61" si="28">F61-G61</f>
        <v>-144051.96000000834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29">C31+C33-C61</f>
        <v>-55577090.400000006</v>
      </c>
      <c r="D63" s="28">
        <f t="shared" ref="D63:G63" si="30">D31+D33-D61</f>
        <v>-55898222.520000003</v>
      </c>
      <c r="E63" s="28">
        <f t="shared" si="30"/>
        <v>462263.88</v>
      </c>
      <c r="F63" s="28">
        <f t="shared" si="30"/>
        <v>-55435958.639999993</v>
      </c>
      <c r="G63" s="28">
        <f t="shared" si="30"/>
        <v>-55989557</v>
      </c>
      <c r="H63" s="28">
        <f t="shared" ref="H63" si="31">H31-H61</f>
        <v>553598.36000000872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9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9" width="9.109375" style="44"/>
    <col min="10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114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" si="0">SUM(C9:C12)</f>
        <v>7490955.1500000004</v>
      </c>
      <c r="D8" s="21">
        <f t="shared" ref="D8:G8" si="1">SUM(D9:D12)</f>
        <v>5527271.6399999997</v>
      </c>
      <c r="E8" s="21">
        <f t="shared" si="1"/>
        <v>0</v>
      </c>
      <c r="F8" s="21">
        <f t="shared" si="1"/>
        <v>5527271.6399999997</v>
      </c>
      <c r="G8" s="21">
        <f t="shared" si="1"/>
        <v>5851656</v>
      </c>
      <c r="H8" s="21">
        <f>F8-G8</f>
        <v>-324384.36000000034</v>
      </c>
    </row>
    <row r="9" spans="1:8">
      <c r="A9" s="22" t="s">
        <v>51</v>
      </c>
      <c r="B9" s="23" t="s">
        <v>1</v>
      </c>
      <c r="C9" s="21">
        <v>18185.490000000002</v>
      </c>
      <c r="D9" s="21">
        <v>20589.72</v>
      </c>
      <c r="E9" s="21"/>
      <c r="F9" s="21">
        <f>D9+E9</f>
        <v>20589.72</v>
      </c>
      <c r="G9" s="21">
        <v>21600</v>
      </c>
      <c r="H9" s="21">
        <f t="shared" ref="H9:H29" si="2">F9-G9</f>
        <v>-1010.2799999999988</v>
      </c>
    </row>
    <row r="10" spans="1:8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>
        <v>6842511.96</v>
      </c>
      <c r="D11" s="21">
        <v>4866381.96</v>
      </c>
      <c r="E11" s="21"/>
      <c r="F11" s="21">
        <f>D11+E11</f>
        <v>4866381.96</v>
      </c>
      <c r="G11" s="21">
        <v>5189256</v>
      </c>
      <c r="H11" s="21">
        <f t="shared" si="2"/>
        <v>-322874.04000000004</v>
      </c>
    </row>
    <row r="12" spans="1:8">
      <c r="A12" s="22" t="s">
        <v>55</v>
      </c>
      <c r="B12" s="23" t="s">
        <v>3</v>
      </c>
      <c r="C12" s="21">
        <v>630257.69999999995</v>
      </c>
      <c r="D12" s="21">
        <v>640299.96</v>
      </c>
      <c r="E12" s="21"/>
      <c r="F12" s="21">
        <f>D12+E12</f>
        <v>640299.96</v>
      </c>
      <c r="G12" s="21">
        <v>640800</v>
      </c>
      <c r="H12" s="48">
        <f t="shared" si="2"/>
        <v>-500.04000000003725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58999.62</v>
      </c>
      <c r="D14" s="21">
        <f t="shared" ref="D14:G14" si="4">SUM(D15:D20)</f>
        <v>53400.12</v>
      </c>
      <c r="E14" s="21">
        <f t="shared" si="4"/>
        <v>0</v>
      </c>
      <c r="F14" s="21">
        <f t="shared" si="4"/>
        <v>53400.12</v>
      </c>
      <c r="G14" s="21">
        <f t="shared" si="4"/>
        <v>73600</v>
      </c>
      <c r="H14" s="21">
        <f t="shared" si="2"/>
        <v>-20199.879999999997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>
        <v>52976.25</v>
      </c>
      <c r="D17" s="21">
        <v>47000.04</v>
      </c>
      <c r="E17" s="21"/>
      <c r="F17" s="21">
        <f t="shared" si="5"/>
        <v>47000.04</v>
      </c>
      <c r="G17" s="21">
        <v>55000</v>
      </c>
      <c r="H17" s="21">
        <f t="shared" si="2"/>
        <v>-7999.9599999999991</v>
      </c>
    </row>
    <row r="18" spans="1:8">
      <c r="A18" s="22" t="s">
        <v>59</v>
      </c>
      <c r="B18" s="23" t="s">
        <v>8</v>
      </c>
      <c r="C18" s="21">
        <v>5862.08</v>
      </c>
      <c r="D18" s="21">
        <v>6400.08</v>
      </c>
      <c r="E18" s="21"/>
      <c r="F18" s="21">
        <f t="shared" si="5"/>
        <v>6400.08</v>
      </c>
      <c r="G18" s="21">
        <v>18000</v>
      </c>
      <c r="H18" s="21">
        <f t="shared" si="2"/>
        <v>-11599.92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>
        <v>161.29</v>
      </c>
      <c r="D20" s="21"/>
      <c r="E20" s="21"/>
      <c r="F20" s="21">
        <f t="shared" si="5"/>
        <v>0</v>
      </c>
      <c r="G20" s="21">
        <v>600</v>
      </c>
      <c r="H20" s="48">
        <f t="shared" si="2"/>
        <v>-600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5179964.5</v>
      </c>
      <c r="D22" s="21">
        <f t="shared" ref="D22:G22" si="7">SUM(D23)</f>
        <v>2904719.88</v>
      </c>
      <c r="E22" s="21">
        <f t="shared" si="7"/>
        <v>0</v>
      </c>
      <c r="F22" s="21">
        <f t="shared" si="7"/>
        <v>2904719.88</v>
      </c>
      <c r="G22" s="21">
        <f t="shared" si="7"/>
        <v>3305351</v>
      </c>
      <c r="H22" s="21">
        <f t="shared" si="2"/>
        <v>-400631.12000000011</v>
      </c>
    </row>
    <row r="23" spans="1:8">
      <c r="A23" s="22" t="s">
        <v>62</v>
      </c>
      <c r="B23" s="23" t="s">
        <v>11</v>
      </c>
      <c r="C23" s="21">
        <v>5179964.5</v>
      </c>
      <c r="D23" s="21">
        <v>2904719.88</v>
      </c>
      <c r="E23" s="21"/>
      <c r="F23" s="21">
        <f>D23+E23</f>
        <v>2904719.88</v>
      </c>
      <c r="G23" s="21">
        <v>3305351</v>
      </c>
      <c r="H23" s="48">
        <f t="shared" si="2"/>
        <v>-400631.12000000011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49099.6</v>
      </c>
      <c r="D25" s="21">
        <f t="shared" ref="D25:G25" si="9">SUM(D26)</f>
        <v>14050.2</v>
      </c>
      <c r="E25" s="21">
        <f t="shared" si="9"/>
        <v>0</v>
      </c>
      <c r="F25" s="21">
        <f t="shared" si="9"/>
        <v>14050.2</v>
      </c>
      <c r="G25" s="21">
        <f t="shared" si="9"/>
        <v>55900</v>
      </c>
      <c r="H25" s="21">
        <f t="shared" si="2"/>
        <v>-41849.800000000003</v>
      </c>
    </row>
    <row r="26" spans="1:8">
      <c r="A26" s="22" t="s">
        <v>63</v>
      </c>
      <c r="B26" s="23" t="s">
        <v>12</v>
      </c>
      <c r="C26" s="21">
        <v>49099.6</v>
      </c>
      <c r="D26" s="21">
        <v>14050.2</v>
      </c>
      <c r="E26" s="21"/>
      <c r="F26" s="21">
        <f>D26+E26</f>
        <v>14050.2</v>
      </c>
      <c r="G26" s="21">
        <v>55900</v>
      </c>
      <c r="H26" s="48">
        <f t="shared" si="2"/>
        <v>-41849.800000000003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66502.559999999998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15000</v>
      </c>
      <c r="H28" s="21">
        <f t="shared" si="2"/>
        <v>-15000</v>
      </c>
    </row>
    <row r="29" spans="1:8">
      <c r="A29" s="22" t="s">
        <v>64</v>
      </c>
      <c r="B29" s="23" t="s">
        <v>13</v>
      </c>
      <c r="C29" s="21">
        <v>66502.559999999998</v>
      </c>
      <c r="D29" s="21"/>
      <c r="E29" s="21"/>
      <c r="F29" s="21">
        <f>D29+E29</f>
        <v>0</v>
      </c>
      <c r="G29" s="21">
        <v>15000</v>
      </c>
      <c r="H29" s="21">
        <f t="shared" si="2"/>
        <v>-15000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12845521.43</v>
      </c>
      <c r="D31" s="28">
        <f t="shared" ref="D31:G31" si="13">D28+D25+D22+D14+D8</f>
        <v>8499441.8399999999</v>
      </c>
      <c r="E31" s="28">
        <f t="shared" si="13"/>
        <v>0</v>
      </c>
      <c r="F31" s="28">
        <f t="shared" si="13"/>
        <v>8499441.8399999999</v>
      </c>
      <c r="G31" s="28">
        <f t="shared" si="13"/>
        <v>9301507</v>
      </c>
      <c r="H31" s="28">
        <f t="shared" ref="H31" si="14">F31-G31</f>
        <v>-802065.16000000015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63868041.789999999</v>
      </c>
      <c r="D38" s="21">
        <f>SUM(D39:D42)</f>
        <v>62871970.560000002</v>
      </c>
      <c r="E38" s="21">
        <f>SUM(E39:E42)</f>
        <v>16000</v>
      </c>
      <c r="F38" s="21">
        <f>SUM(F39:F42)</f>
        <v>62887970.560000002</v>
      </c>
      <c r="G38" s="21">
        <f>SUM(G39:G42)</f>
        <v>63996248</v>
      </c>
      <c r="H38" s="21">
        <f t="shared" ref="H38:H59" si="17">F38-G38</f>
        <v>-1108277.4399999976</v>
      </c>
    </row>
    <row r="39" spans="1:8">
      <c r="A39" s="22" t="s">
        <v>66</v>
      </c>
      <c r="B39" s="23" t="s">
        <v>17</v>
      </c>
      <c r="C39" s="21">
        <v>52140039.229999997</v>
      </c>
      <c r="D39" s="21">
        <v>51488928.359999999</v>
      </c>
      <c r="E39" s="21">
        <v>12918</v>
      </c>
      <c r="F39" s="21">
        <f>D39+E39</f>
        <v>51501846.359999999</v>
      </c>
      <c r="G39" s="21">
        <v>52525000</v>
      </c>
      <c r="H39" s="21">
        <f t="shared" si="17"/>
        <v>-1023153.6400000006</v>
      </c>
    </row>
    <row r="40" spans="1:8">
      <c r="A40" s="22" t="s">
        <v>67</v>
      </c>
      <c r="B40" s="23" t="s">
        <v>18</v>
      </c>
      <c r="C40" s="21">
        <v>9790514.7799999993</v>
      </c>
      <c r="D40" s="21">
        <v>9006079.5600000005</v>
      </c>
      <c r="E40" s="21">
        <v>2209</v>
      </c>
      <c r="F40" s="21">
        <f>D40+E40</f>
        <v>9008288.5600000005</v>
      </c>
      <c r="G40" s="21">
        <v>9142916</v>
      </c>
      <c r="H40" s="21">
        <f t="shared" si="17"/>
        <v>-134627.43999999948</v>
      </c>
    </row>
    <row r="41" spans="1:8">
      <c r="A41" s="22" t="s">
        <v>68</v>
      </c>
      <c r="B41" s="23" t="s">
        <v>19</v>
      </c>
      <c r="C41" s="21">
        <v>3176318</v>
      </c>
      <c r="D41" s="21">
        <v>3055292.76</v>
      </c>
      <c r="E41" s="21">
        <v>873</v>
      </c>
      <c r="F41" s="21">
        <f>D41+E41</f>
        <v>3056165.76</v>
      </c>
      <c r="G41" s="21">
        <v>3536332</v>
      </c>
      <c r="H41" s="21">
        <f t="shared" si="17"/>
        <v>-480166.24000000022</v>
      </c>
    </row>
    <row r="42" spans="1:8">
      <c r="A42" s="22" t="s">
        <v>69</v>
      </c>
      <c r="B42" s="23" t="s">
        <v>20</v>
      </c>
      <c r="C42" s="21">
        <v>-1238830.22</v>
      </c>
      <c r="D42" s="21">
        <v>-678330.12</v>
      </c>
      <c r="E42" s="21"/>
      <c r="F42" s="21">
        <f>D42+E42</f>
        <v>-678330.12</v>
      </c>
      <c r="G42" s="21">
        <v>-1208000</v>
      </c>
      <c r="H42" s="48">
        <f t="shared" si="17"/>
        <v>529669.88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24324910.16</v>
      </c>
      <c r="D44" s="21">
        <f t="shared" ref="D44:G44" si="19">SUM(D45:D46)</f>
        <v>24098403.239999998</v>
      </c>
      <c r="E44" s="21">
        <f t="shared" si="19"/>
        <v>-31509.96</v>
      </c>
      <c r="F44" s="21">
        <f t="shared" si="19"/>
        <v>24066893.279999997</v>
      </c>
      <c r="G44" s="21">
        <f t="shared" si="19"/>
        <v>24413482</v>
      </c>
      <c r="H44" s="21">
        <f t="shared" si="17"/>
        <v>-346588.72000000253</v>
      </c>
    </row>
    <row r="45" spans="1:8">
      <c r="A45" s="22" t="s">
        <v>70</v>
      </c>
      <c r="B45" s="23" t="s">
        <v>21</v>
      </c>
      <c r="C45" s="21">
        <v>8011494.5300000003</v>
      </c>
      <c r="D45" s="21">
        <v>8152113.96</v>
      </c>
      <c r="E45" s="21"/>
      <c r="F45" s="21">
        <f>D45+E45</f>
        <v>8152113.96</v>
      </c>
      <c r="G45" s="21">
        <v>8505104</v>
      </c>
      <c r="H45" s="21">
        <f t="shared" si="17"/>
        <v>-352990.04000000004</v>
      </c>
    </row>
    <row r="46" spans="1:8">
      <c r="A46" s="22" t="s">
        <v>71</v>
      </c>
      <c r="B46" s="23" t="s">
        <v>22</v>
      </c>
      <c r="C46" s="21">
        <v>16313415.630000001</v>
      </c>
      <c r="D46" s="21">
        <v>15946289.279999999</v>
      </c>
      <c r="E46" s="21">
        <v>-31509.96</v>
      </c>
      <c r="F46" s="21">
        <f>D46+E46</f>
        <v>15914779.319999998</v>
      </c>
      <c r="G46" s="21">
        <v>15908378</v>
      </c>
      <c r="H46" s="48">
        <f t="shared" si="17"/>
        <v>6401.3199999984354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" si="20">SUM(C49:C50)</f>
        <v>3460743.63</v>
      </c>
      <c r="D48" s="21">
        <f t="shared" ref="D48:G48" si="21">SUM(D49:D50)</f>
        <v>3592456.08</v>
      </c>
      <c r="E48" s="21">
        <f t="shared" si="21"/>
        <v>0</v>
      </c>
      <c r="F48" s="21">
        <f t="shared" si="21"/>
        <v>3592456.08</v>
      </c>
      <c r="G48" s="21">
        <f t="shared" si="21"/>
        <v>3380000</v>
      </c>
      <c r="H48" s="21">
        <f t="shared" si="17"/>
        <v>212456.08000000007</v>
      </c>
    </row>
    <row r="49" spans="1:8">
      <c r="A49" s="22" t="s">
        <v>72</v>
      </c>
      <c r="B49" s="23" t="s">
        <v>23</v>
      </c>
      <c r="C49" s="21">
        <v>3461198.01</v>
      </c>
      <c r="D49" s="21">
        <v>3592456.08</v>
      </c>
      <c r="E49" s="21"/>
      <c r="F49" s="21">
        <f>D49+E49</f>
        <v>3592456.08</v>
      </c>
      <c r="G49" s="21">
        <v>3380000</v>
      </c>
      <c r="H49" s="21">
        <f t="shared" si="17"/>
        <v>212456.08000000007</v>
      </c>
    </row>
    <row r="50" spans="1:8">
      <c r="A50" s="22" t="s">
        <v>73</v>
      </c>
      <c r="B50" s="23" t="s">
        <v>24</v>
      </c>
      <c r="C50" s="21">
        <v>-454.38</v>
      </c>
      <c r="D50" s="21"/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2">SUM(C53:C55)</f>
        <v>927.15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960</v>
      </c>
      <c r="H52" s="21">
        <f t="shared" si="17"/>
        <v>-960</v>
      </c>
    </row>
    <row r="53" spans="1:8">
      <c r="A53" s="22" t="s">
        <v>74</v>
      </c>
      <c r="B53" s="23" t="s">
        <v>26</v>
      </c>
      <c r="C53" s="21">
        <v>807.15</v>
      </c>
      <c r="D53" s="21"/>
      <c r="E53" s="21"/>
      <c r="F53" s="21">
        <f>D53+E53</f>
        <v>0</v>
      </c>
      <c r="G53" s="21">
        <v>840</v>
      </c>
      <c r="H53" s="21">
        <f t="shared" si="17"/>
        <v>-840</v>
      </c>
    </row>
    <row r="54" spans="1:8">
      <c r="A54" s="22" t="s">
        <v>75</v>
      </c>
      <c r="B54" s="23" t="s">
        <v>27</v>
      </c>
      <c r="C54" s="21">
        <v>120</v>
      </c>
      <c r="D54" s="21"/>
      <c r="E54" s="21"/>
      <c r="F54" s="21">
        <f>D54+E54</f>
        <v>0</v>
      </c>
      <c r="G54" s="21">
        <v>120</v>
      </c>
      <c r="H54" s="21">
        <f t="shared" si="17"/>
        <v>-120</v>
      </c>
    </row>
    <row r="55" spans="1:8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4">SUM(C58:C59)</f>
        <v>22598238.400000002</v>
      </c>
      <c r="D57" s="21">
        <f t="shared" ref="D57:G57" si="25">SUM(D58:D59)</f>
        <v>24221738.16</v>
      </c>
      <c r="E57" s="21">
        <f t="shared" si="25"/>
        <v>31509.96</v>
      </c>
      <c r="F57" s="21">
        <f t="shared" si="25"/>
        <v>24253248.120000001</v>
      </c>
      <c r="G57" s="21">
        <f t="shared" si="25"/>
        <v>24295308</v>
      </c>
      <c r="H57" s="21">
        <f t="shared" si="17"/>
        <v>-42059.879999998957</v>
      </c>
    </row>
    <row r="58" spans="1:8">
      <c r="A58" s="22" t="s">
        <v>77</v>
      </c>
      <c r="B58" s="23" t="s">
        <v>30</v>
      </c>
      <c r="C58" s="21">
        <v>22466159.850000001</v>
      </c>
      <c r="D58" s="21">
        <v>24132420</v>
      </c>
      <c r="E58" s="21"/>
      <c r="F58" s="21">
        <f>D58+E58</f>
        <v>24132420</v>
      </c>
      <c r="G58" s="21">
        <v>24090798</v>
      </c>
      <c r="H58" s="21">
        <f t="shared" si="17"/>
        <v>41622</v>
      </c>
    </row>
    <row r="59" spans="1:8">
      <c r="A59" s="22" t="s">
        <v>78</v>
      </c>
      <c r="B59" s="23" t="s">
        <v>31</v>
      </c>
      <c r="C59" s="21">
        <v>132078.54999999999</v>
      </c>
      <c r="D59" s="21">
        <v>89318.16</v>
      </c>
      <c r="E59" s="21">
        <v>31509.96</v>
      </c>
      <c r="F59" s="21">
        <f>D59+E59</f>
        <v>120828.12</v>
      </c>
      <c r="G59" s="21">
        <v>204510</v>
      </c>
      <c r="H59" s="21">
        <f t="shared" si="17"/>
        <v>-83681.88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6">C57+C52+C48+C44+C38</f>
        <v>114252861.13</v>
      </c>
      <c r="D61" s="28">
        <f t="shared" ref="D61:G61" si="27">D57+D52+D48+D44+D38</f>
        <v>114784568.04000001</v>
      </c>
      <c r="E61" s="28">
        <f t="shared" si="27"/>
        <v>16000</v>
      </c>
      <c r="F61" s="28">
        <f t="shared" si="27"/>
        <v>114800568.04000001</v>
      </c>
      <c r="G61" s="28">
        <f t="shared" si="27"/>
        <v>116085998</v>
      </c>
      <c r="H61" s="28">
        <f t="shared" ref="H61" si="28">F61-G61</f>
        <v>-1285429.9599999934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29">C31+C33-C61</f>
        <v>-101407339.69999999</v>
      </c>
      <c r="D63" s="28">
        <f>D31-D61</f>
        <v>-106285126.2</v>
      </c>
      <c r="E63" s="28">
        <f t="shared" ref="E63:H63" si="30">E31-E61</f>
        <v>-16000</v>
      </c>
      <c r="F63" s="28">
        <f t="shared" si="30"/>
        <v>-106301126.2</v>
      </c>
      <c r="G63" s="28">
        <f t="shared" si="30"/>
        <v>-106784491</v>
      </c>
      <c r="H63" s="28">
        <f t="shared" si="30"/>
        <v>483364.79999999329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115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" si="0">SUM(C9:C12)</f>
        <v>156411.9</v>
      </c>
      <c r="D8" s="21">
        <f t="shared" ref="D8:G8" si="1">SUM(D9:D12)</f>
        <v>1545029.88</v>
      </c>
      <c r="E8" s="21">
        <f t="shared" si="1"/>
        <v>0</v>
      </c>
      <c r="F8" s="21">
        <f t="shared" si="1"/>
        <v>1545029.88</v>
      </c>
      <c r="G8" s="21">
        <f t="shared" si="1"/>
        <v>1642252</v>
      </c>
      <c r="H8" s="21">
        <f>F8-G8</f>
        <v>-97222.120000000112</v>
      </c>
    </row>
    <row r="9" spans="1:8">
      <c r="A9" s="22" t="s">
        <v>51</v>
      </c>
      <c r="B9" s="23" t="s">
        <v>1</v>
      </c>
      <c r="C9" s="21">
        <v>2594.1799999999998</v>
      </c>
      <c r="D9" s="21">
        <v>2999.88</v>
      </c>
      <c r="E9" s="21"/>
      <c r="F9" s="21">
        <f>D9+E9</f>
        <v>2999.88</v>
      </c>
      <c r="G9" s="21">
        <v>2300</v>
      </c>
      <c r="H9" s="21">
        <f t="shared" ref="H9:H29" si="2">F9-G9</f>
        <v>699.88000000000011</v>
      </c>
    </row>
    <row r="10" spans="1:8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>
        <v>85263.72</v>
      </c>
      <c r="D11" s="21">
        <v>1497030</v>
      </c>
      <c r="E11" s="21"/>
      <c r="F11" s="21">
        <f>D11+E11</f>
        <v>1497030</v>
      </c>
      <c r="G11" s="21">
        <v>1558872</v>
      </c>
      <c r="H11" s="21">
        <f t="shared" si="2"/>
        <v>-61842</v>
      </c>
    </row>
    <row r="12" spans="1:8">
      <c r="A12" s="22" t="s">
        <v>55</v>
      </c>
      <c r="B12" s="23" t="s">
        <v>3</v>
      </c>
      <c r="C12" s="21">
        <v>68554</v>
      </c>
      <c r="D12" s="21">
        <v>45000</v>
      </c>
      <c r="E12" s="21"/>
      <c r="F12" s="21">
        <f>D12+E12</f>
        <v>45000</v>
      </c>
      <c r="G12" s="21">
        <v>81080</v>
      </c>
      <c r="H12" s="48">
        <f t="shared" si="2"/>
        <v>-36080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701155.91999999993</v>
      </c>
      <c r="D14" s="21">
        <f t="shared" ref="D14:G14" si="4">SUM(D15:D20)</f>
        <v>705000</v>
      </c>
      <c r="E14" s="21">
        <f t="shared" si="4"/>
        <v>37736</v>
      </c>
      <c r="F14" s="21">
        <f t="shared" si="4"/>
        <v>742736</v>
      </c>
      <c r="G14" s="21">
        <f t="shared" si="4"/>
        <v>770400</v>
      </c>
      <c r="H14" s="21">
        <f t="shared" si="2"/>
        <v>-27664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>
        <v>626298.31999999995</v>
      </c>
      <c r="D17" s="21">
        <v>650000.04</v>
      </c>
      <c r="E17" s="21">
        <v>37736</v>
      </c>
      <c r="F17" s="21">
        <f t="shared" si="5"/>
        <v>687736.04</v>
      </c>
      <c r="G17" s="21">
        <v>700000</v>
      </c>
      <c r="H17" s="21">
        <f t="shared" si="2"/>
        <v>-12263.959999999963</v>
      </c>
    </row>
    <row r="18" spans="1:8">
      <c r="A18" s="22" t="s">
        <v>59</v>
      </c>
      <c r="B18" s="23" t="s">
        <v>8</v>
      </c>
      <c r="C18" s="21">
        <v>74857.600000000006</v>
      </c>
      <c r="D18" s="21">
        <v>54999.96</v>
      </c>
      <c r="E18" s="21"/>
      <c r="F18" s="21">
        <f t="shared" si="5"/>
        <v>54999.96</v>
      </c>
      <c r="G18" s="21">
        <v>70400</v>
      </c>
      <c r="H18" s="21">
        <f t="shared" si="2"/>
        <v>-15400.04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/>
      <c r="D20" s="21"/>
      <c r="E20" s="21"/>
      <c r="F20" s="21">
        <f t="shared" si="5"/>
        <v>0</v>
      </c>
      <c r="G20" s="21"/>
      <c r="H20" s="48">
        <f t="shared" si="2"/>
        <v>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185251</v>
      </c>
      <c r="D22" s="21">
        <f t="shared" ref="D22:G22" si="7">SUM(D23)</f>
        <v>91463.039999999994</v>
      </c>
      <c r="E22" s="21">
        <f t="shared" si="7"/>
        <v>0</v>
      </c>
      <c r="F22" s="21">
        <f t="shared" si="7"/>
        <v>91463.039999999994</v>
      </c>
      <c r="G22" s="21">
        <f t="shared" si="7"/>
        <v>122930</v>
      </c>
      <c r="H22" s="21">
        <f t="shared" si="2"/>
        <v>-31466.960000000006</v>
      </c>
    </row>
    <row r="23" spans="1:8">
      <c r="A23" s="22" t="s">
        <v>62</v>
      </c>
      <c r="B23" s="23" t="s">
        <v>11</v>
      </c>
      <c r="C23" s="21">
        <v>185251</v>
      </c>
      <c r="D23" s="21">
        <v>91463.039999999994</v>
      </c>
      <c r="E23" s="21"/>
      <c r="F23" s="21">
        <f>D23+E23</f>
        <v>91463.039999999994</v>
      </c>
      <c r="G23" s="21">
        <v>122930</v>
      </c>
      <c r="H23" s="48">
        <f t="shared" si="2"/>
        <v>-31466.960000000006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64.430000000000007</v>
      </c>
      <c r="D25" s="21">
        <f t="shared" ref="D25:G25" si="9">SUM(D26)</f>
        <v>500.04</v>
      </c>
      <c r="E25" s="21">
        <f t="shared" si="9"/>
        <v>0</v>
      </c>
      <c r="F25" s="21">
        <f t="shared" si="9"/>
        <v>500.04</v>
      </c>
      <c r="G25" s="21">
        <f t="shared" si="9"/>
        <v>500</v>
      </c>
      <c r="H25" s="21">
        <f t="shared" si="2"/>
        <v>4.0000000000020464E-2</v>
      </c>
    </row>
    <row r="26" spans="1:8">
      <c r="A26" s="22" t="s">
        <v>63</v>
      </c>
      <c r="B26" s="23" t="s">
        <v>12</v>
      </c>
      <c r="C26" s="21">
        <v>64.430000000000007</v>
      </c>
      <c r="D26" s="21">
        <v>500.04</v>
      </c>
      <c r="E26" s="21"/>
      <c r="F26" s="21">
        <f>D26+E26</f>
        <v>500.04</v>
      </c>
      <c r="G26" s="21">
        <v>500</v>
      </c>
      <c r="H26" s="48">
        <f t="shared" si="2"/>
        <v>4.0000000000020464E-2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7996.55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500</v>
      </c>
      <c r="H28" s="21">
        <f t="shared" si="2"/>
        <v>-500</v>
      </c>
    </row>
    <row r="29" spans="1:8">
      <c r="A29" s="22" t="s">
        <v>64</v>
      </c>
      <c r="B29" s="23" t="s">
        <v>13</v>
      </c>
      <c r="C29" s="21">
        <v>7996.55</v>
      </c>
      <c r="D29" s="21"/>
      <c r="E29" s="21"/>
      <c r="F29" s="21">
        <f>D29+E29</f>
        <v>0</v>
      </c>
      <c r="G29" s="21">
        <v>500</v>
      </c>
      <c r="H29" s="21">
        <f t="shared" si="2"/>
        <v>-500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1050879.7999999998</v>
      </c>
      <c r="D31" s="28">
        <f t="shared" ref="D31:G31" si="13">D28+D25+D22+D14+D8</f>
        <v>2341992.96</v>
      </c>
      <c r="E31" s="28">
        <f t="shared" si="13"/>
        <v>37736</v>
      </c>
      <c r="F31" s="28">
        <f t="shared" si="13"/>
        <v>2379728.96</v>
      </c>
      <c r="G31" s="28">
        <f t="shared" si="13"/>
        <v>2536582</v>
      </c>
      <c r="H31" s="28">
        <f t="shared" ref="H31" si="14">F31-G31</f>
        <v>-156853.04000000004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9250319.1100000013</v>
      </c>
      <c r="D38" s="21">
        <f>SUM(D39:D42)</f>
        <v>9447947.2799999993</v>
      </c>
      <c r="E38" s="21">
        <f>SUM(E39:E42)</f>
        <v>0</v>
      </c>
      <c r="F38" s="21">
        <f>SUM(F39:F42)</f>
        <v>9447947.2799999993</v>
      </c>
      <c r="G38" s="21">
        <f>SUM(G39:G42)</f>
        <v>9447976</v>
      </c>
      <c r="H38" s="21">
        <f t="shared" ref="H38:H59" si="17">F38-G38</f>
        <v>-28.720000000670552</v>
      </c>
    </row>
    <row r="39" spans="1:8">
      <c r="A39" s="22" t="s">
        <v>66</v>
      </c>
      <c r="B39" s="23" t="s">
        <v>17</v>
      </c>
      <c r="C39" s="21">
        <v>7575416.46</v>
      </c>
      <c r="D39" s="21">
        <v>7733231.1600000001</v>
      </c>
      <c r="E39" s="21"/>
      <c r="F39" s="21">
        <f>D39+E39</f>
        <v>7733231.1600000001</v>
      </c>
      <c r="G39" s="21">
        <v>7789761</v>
      </c>
      <c r="H39" s="21">
        <f t="shared" si="17"/>
        <v>-56529.839999999851</v>
      </c>
    </row>
    <row r="40" spans="1:8">
      <c r="A40" s="22" t="s">
        <v>67</v>
      </c>
      <c r="B40" s="23" t="s">
        <v>18</v>
      </c>
      <c r="C40" s="21">
        <v>1399084.76</v>
      </c>
      <c r="D40" s="21">
        <v>1347131.88</v>
      </c>
      <c r="E40" s="21"/>
      <c r="F40" s="21">
        <f>D40+E40</f>
        <v>1347131.88</v>
      </c>
      <c r="G40" s="21">
        <v>1357720</v>
      </c>
      <c r="H40" s="21">
        <f t="shared" si="17"/>
        <v>-10588.120000000112</v>
      </c>
    </row>
    <row r="41" spans="1:8">
      <c r="A41" s="22" t="s">
        <v>68</v>
      </c>
      <c r="B41" s="23" t="s">
        <v>19</v>
      </c>
      <c r="C41" s="21">
        <v>462909.66</v>
      </c>
      <c r="D41" s="21">
        <v>458580.24</v>
      </c>
      <c r="E41" s="21"/>
      <c r="F41" s="21">
        <f>D41+E41</f>
        <v>458580.24</v>
      </c>
      <c r="G41" s="21">
        <v>527495</v>
      </c>
      <c r="H41" s="21">
        <f t="shared" si="17"/>
        <v>-68914.760000000009</v>
      </c>
    </row>
    <row r="42" spans="1:8">
      <c r="A42" s="22" t="s">
        <v>69</v>
      </c>
      <c r="B42" s="23" t="s">
        <v>20</v>
      </c>
      <c r="C42" s="21">
        <v>-187091.77</v>
      </c>
      <c r="D42" s="21">
        <v>-90996</v>
      </c>
      <c r="E42" s="21"/>
      <c r="F42" s="21">
        <f>D42+E42</f>
        <v>-90996</v>
      </c>
      <c r="G42" s="21">
        <v>-227000</v>
      </c>
      <c r="H42" s="48">
        <f t="shared" si="17"/>
        <v>136004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1991162.28</v>
      </c>
      <c r="D44" s="21">
        <f t="shared" ref="D44:G44" si="19">SUM(D45:D46)</f>
        <v>2005045.56</v>
      </c>
      <c r="E44" s="21">
        <f t="shared" si="19"/>
        <v>0</v>
      </c>
      <c r="F44" s="21">
        <f t="shared" si="19"/>
        <v>2005045.56</v>
      </c>
      <c r="G44" s="21">
        <f t="shared" si="19"/>
        <v>2061425</v>
      </c>
      <c r="H44" s="21">
        <f t="shared" si="17"/>
        <v>-56379.439999999944</v>
      </c>
    </row>
    <row r="45" spans="1:8">
      <c r="A45" s="22" t="s">
        <v>70</v>
      </c>
      <c r="B45" s="23" t="s">
        <v>21</v>
      </c>
      <c r="C45" s="21"/>
      <c r="D45" s="21">
        <v>37485.96</v>
      </c>
      <c r="E45" s="21"/>
      <c r="F45" s="21">
        <f>D45+E45</f>
        <v>37485.96</v>
      </c>
      <c r="G45" s="21">
        <v>37488</v>
      </c>
      <c r="H45" s="21">
        <f t="shared" si="17"/>
        <v>-2.0400000000008731</v>
      </c>
    </row>
    <row r="46" spans="1:8">
      <c r="A46" s="22" t="s">
        <v>71</v>
      </c>
      <c r="B46" s="23" t="s">
        <v>22</v>
      </c>
      <c r="C46" s="21">
        <v>1991162.28</v>
      </c>
      <c r="D46" s="21">
        <v>1967559.6</v>
      </c>
      <c r="E46" s="21"/>
      <c r="F46" s="21">
        <f>D46+E46</f>
        <v>1967559.6</v>
      </c>
      <c r="G46" s="21">
        <v>2023937</v>
      </c>
      <c r="H46" s="21">
        <f t="shared" si="17"/>
        <v>-56377.399999999907</v>
      </c>
    </row>
    <row r="47" spans="1:8">
      <c r="A47" s="22"/>
      <c r="B47" s="23"/>
      <c r="C47" s="24"/>
      <c r="D47" s="24"/>
      <c r="E47" s="24"/>
      <c r="F47" s="24"/>
      <c r="G47" s="24"/>
      <c r="H47" s="21">
        <f t="shared" si="17"/>
        <v>0</v>
      </c>
    </row>
    <row r="48" spans="1:8">
      <c r="A48" s="25"/>
      <c r="B48" s="29" t="s">
        <v>50</v>
      </c>
      <c r="C48" s="21">
        <f t="shared" ref="C48" si="20">SUM(C49:C50)</f>
        <v>368384.24</v>
      </c>
      <c r="D48" s="21">
        <f t="shared" ref="D48:G48" si="21">SUM(D49:D50)</f>
        <v>389293.92</v>
      </c>
      <c r="E48" s="21">
        <f t="shared" si="21"/>
        <v>0</v>
      </c>
      <c r="F48" s="21">
        <f t="shared" si="21"/>
        <v>389293.92</v>
      </c>
      <c r="G48" s="21">
        <f t="shared" si="21"/>
        <v>380090</v>
      </c>
      <c r="H48" s="21">
        <f t="shared" si="17"/>
        <v>9203.9199999999837</v>
      </c>
    </row>
    <row r="49" spans="1:9">
      <c r="A49" s="22" t="s">
        <v>72</v>
      </c>
      <c r="B49" s="23" t="s">
        <v>23</v>
      </c>
      <c r="C49" s="21">
        <v>368412.07</v>
      </c>
      <c r="D49" s="21">
        <v>389293.92</v>
      </c>
      <c r="E49" s="21"/>
      <c r="F49" s="21">
        <f>D49+E49</f>
        <v>389293.92</v>
      </c>
      <c r="G49" s="21">
        <v>380090</v>
      </c>
      <c r="H49" s="21">
        <f t="shared" si="17"/>
        <v>9203.9199999999837</v>
      </c>
      <c r="I49" s="45"/>
    </row>
    <row r="50" spans="1:9">
      <c r="A50" s="22" t="s">
        <v>73</v>
      </c>
      <c r="B50" s="23" t="s">
        <v>24</v>
      </c>
      <c r="C50" s="21">
        <v>-27.83</v>
      </c>
      <c r="D50" s="21"/>
      <c r="E50" s="21"/>
      <c r="F50" s="21">
        <f>D50+E50</f>
        <v>0</v>
      </c>
      <c r="G50" s="21"/>
      <c r="H50" s="48">
        <f t="shared" si="17"/>
        <v>0</v>
      </c>
    </row>
    <row r="51" spans="1:9">
      <c r="A51" s="22"/>
      <c r="B51" s="23"/>
      <c r="C51" s="24"/>
      <c r="D51" s="24"/>
      <c r="E51" s="24"/>
      <c r="F51" s="24"/>
      <c r="G51" s="24"/>
      <c r="H51" s="24"/>
    </row>
    <row r="52" spans="1:9">
      <c r="A52" s="25"/>
      <c r="B52" s="29" t="s">
        <v>25</v>
      </c>
      <c r="C52" s="21">
        <f t="shared" ref="C52" si="22">SUM(C53:C55)</f>
        <v>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0</v>
      </c>
      <c r="H52" s="21">
        <f t="shared" si="17"/>
        <v>0</v>
      </c>
    </row>
    <row r="53" spans="1:9">
      <c r="A53" s="22" t="s">
        <v>74</v>
      </c>
      <c r="B53" s="23" t="s">
        <v>26</v>
      </c>
      <c r="C53" s="21"/>
      <c r="D53" s="21"/>
      <c r="E53" s="21"/>
      <c r="F53" s="21">
        <f>D53+E53</f>
        <v>0</v>
      </c>
      <c r="G53" s="21"/>
      <c r="H53" s="21">
        <f t="shared" si="17"/>
        <v>0</v>
      </c>
    </row>
    <row r="54" spans="1:9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21"/>
      <c r="H54" s="21">
        <f t="shared" si="17"/>
        <v>0</v>
      </c>
    </row>
    <row r="55" spans="1:9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21"/>
      <c r="H55" s="48">
        <f t="shared" si="17"/>
        <v>0</v>
      </c>
    </row>
    <row r="56" spans="1:9">
      <c r="A56" s="22"/>
      <c r="B56" s="23"/>
      <c r="C56" s="24"/>
      <c r="D56" s="24"/>
      <c r="E56" s="24"/>
      <c r="F56" s="24"/>
      <c r="G56" s="24"/>
      <c r="H56" s="24"/>
    </row>
    <row r="57" spans="1:9">
      <c r="A57" s="25"/>
      <c r="B57" s="29" t="s">
        <v>29</v>
      </c>
      <c r="C57" s="21">
        <f t="shared" ref="C57" si="24">SUM(C58:C59)</f>
        <v>3008276.04</v>
      </c>
      <c r="D57" s="21">
        <f t="shared" ref="D57:G57" si="25">SUM(D58:D59)</f>
        <v>3453404.52</v>
      </c>
      <c r="E57" s="21">
        <f t="shared" si="25"/>
        <v>0</v>
      </c>
      <c r="F57" s="21">
        <f t="shared" si="25"/>
        <v>3453404.52</v>
      </c>
      <c r="G57" s="21">
        <f t="shared" si="25"/>
        <v>3256502</v>
      </c>
      <c r="H57" s="21">
        <f t="shared" si="17"/>
        <v>196902.52000000002</v>
      </c>
    </row>
    <row r="58" spans="1:9">
      <c r="A58" s="22" t="s">
        <v>77</v>
      </c>
      <c r="B58" s="23" t="s">
        <v>30</v>
      </c>
      <c r="C58" s="21">
        <v>2987100.12</v>
      </c>
      <c r="D58" s="21">
        <v>3426802.32</v>
      </c>
      <c r="E58" s="21"/>
      <c r="F58" s="21">
        <f>D58+E58</f>
        <v>3426802.32</v>
      </c>
      <c r="G58" s="21">
        <v>3221982</v>
      </c>
      <c r="H58" s="21">
        <f t="shared" si="17"/>
        <v>204820.31999999983</v>
      </c>
    </row>
    <row r="59" spans="1:9">
      <c r="A59" s="22" t="s">
        <v>78</v>
      </c>
      <c r="B59" s="23" t="s">
        <v>31</v>
      </c>
      <c r="C59" s="21">
        <v>21175.919999999998</v>
      </c>
      <c r="D59" s="21">
        <v>26602.2</v>
      </c>
      <c r="E59" s="21"/>
      <c r="F59" s="21">
        <f>D59+E59</f>
        <v>26602.2</v>
      </c>
      <c r="G59" s="21">
        <v>34520</v>
      </c>
      <c r="H59" s="21">
        <f t="shared" si="17"/>
        <v>-7917.7999999999993</v>
      </c>
    </row>
    <row r="60" spans="1:9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9" ht="13.8">
      <c r="A61" s="34"/>
      <c r="B61" s="27" t="s">
        <v>32</v>
      </c>
      <c r="C61" s="28">
        <f t="shared" ref="C61" si="26">C57+C52+C48+C44+C38</f>
        <v>14618141.670000002</v>
      </c>
      <c r="D61" s="28">
        <f t="shared" ref="D61:G61" si="27">D57+D52+D48+D44+D38</f>
        <v>15295691.279999999</v>
      </c>
      <c r="E61" s="28">
        <f t="shared" si="27"/>
        <v>0</v>
      </c>
      <c r="F61" s="28">
        <f t="shared" si="27"/>
        <v>15295691.279999999</v>
      </c>
      <c r="G61" s="28">
        <f t="shared" si="27"/>
        <v>15145993</v>
      </c>
      <c r="H61" s="28">
        <f t="shared" ref="H61" si="28">F61-G61</f>
        <v>149698.27999999933</v>
      </c>
    </row>
    <row r="62" spans="1:9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9" ht="13.8">
      <c r="A63" s="34"/>
      <c r="B63" s="27" t="s">
        <v>33</v>
      </c>
      <c r="C63" s="28">
        <f t="shared" ref="C63" si="29">C31+C33-C61</f>
        <v>-13567261.870000001</v>
      </c>
      <c r="D63" s="28">
        <f t="shared" ref="D63:F63" si="30">D31+D33-D61</f>
        <v>-12953698.32</v>
      </c>
      <c r="E63" s="28">
        <f t="shared" si="30"/>
        <v>37736</v>
      </c>
      <c r="F63" s="28">
        <f t="shared" si="30"/>
        <v>-12915962.32</v>
      </c>
      <c r="G63" s="28">
        <f>G31+G33-G61</f>
        <v>-12609411</v>
      </c>
      <c r="H63" s="28">
        <f t="shared" ref="H63" si="31">H31-H61</f>
        <v>-306551.31999999937</v>
      </c>
    </row>
    <row r="64" spans="1:9">
      <c r="A64" s="22"/>
      <c r="B64" s="26" t="s">
        <v>46</v>
      </c>
      <c r="C64" s="24"/>
      <c r="D64" s="24"/>
      <c r="E64" s="24"/>
      <c r="F64" s="24"/>
      <c r="G64" s="24"/>
      <c r="H64" s="24"/>
    </row>
  </sheetData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8" width="16.6640625" style="5" customWidth="1"/>
    <col min="9" max="9" width="9.109375" style="44"/>
    <col min="10" max="16384" width="9.10937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116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46"/>
      <c r="D5" s="16"/>
      <c r="E5" s="17"/>
      <c r="F5" s="17"/>
      <c r="G5" s="17"/>
      <c r="H5" s="17"/>
    </row>
    <row r="6" spans="1:8" ht="13.8">
      <c r="A6" s="33"/>
      <c r="B6" s="27" t="s">
        <v>0</v>
      </c>
      <c r="C6" s="31"/>
      <c r="D6" s="31"/>
      <c r="E6" s="31"/>
      <c r="F6" s="31"/>
      <c r="G6" s="31"/>
      <c r="H6" s="31"/>
    </row>
    <row r="7" spans="1:8">
      <c r="A7" s="18"/>
      <c r="B7" s="19" t="s">
        <v>46</v>
      </c>
      <c r="C7" s="8"/>
      <c r="D7" s="8"/>
      <c r="E7" s="2"/>
      <c r="F7" s="2"/>
      <c r="G7" s="2"/>
      <c r="H7" s="2"/>
    </row>
    <row r="8" spans="1:8">
      <c r="A8" s="20"/>
      <c r="B8" s="3" t="s">
        <v>47</v>
      </c>
      <c r="C8" s="21">
        <f t="shared" ref="C8" si="0">SUM(C9:C12)</f>
        <v>47516.479999999996</v>
      </c>
      <c r="D8" s="21">
        <f t="shared" ref="D8:G8" si="1">SUM(D9:D12)</f>
        <v>91576.799999999988</v>
      </c>
      <c r="E8" s="21">
        <f t="shared" si="1"/>
        <v>0</v>
      </c>
      <c r="F8" s="21">
        <f t="shared" si="1"/>
        <v>91576.799999999988</v>
      </c>
      <c r="G8" s="21">
        <f t="shared" si="1"/>
        <v>109556</v>
      </c>
      <c r="H8" s="21">
        <f>F8-G8</f>
        <v>-17979.200000000012</v>
      </c>
    </row>
    <row r="9" spans="1:8">
      <c r="A9" s="22" t="s">
        <v>51</v>
      </c>
      <c r="B9" s="23" t="s">
        <v>1</v>
      </c>
      <c r="C9" s="21">
        <v>12588.21</v>
      </c>
      <c r="D9" s="21">
        <v>8949.84</v>
      </c>
      <c r="E9" s="21"/>
      <c r="F9" s="21">
        <f>D9+E9</f>
        <v>8949.84</v>
      </c>
      <c r="G9" s="21">
        <v>14000</v>
      </c>
      <c r="H9" s="21">
        <f t="shared" ref="H9:H29" si="2">F9-G9</f>
        <v>-5050.16</v>
      </c>
    </row>
    <row r="10" spans="1:8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>
        <v>34138.269999999997</v>
      </c>
      <c r="D11" s="21">
        <v>82426.92</v>
      </c>
      <c r="E11" s="21"/>
      <c r="F11" s="21">
        <f>D11+E11</f>
        <v>82426.92</v>
      </c>
      <c r="G11" s="21">
        <v>93556</v>
      </c>
      <c r="H11" s="21">
        <f t="shared" si="2"/>
        <v>-11129.080000000002</v>
      </c>
    </row>
    <row r="12" spans="1:8">
      <c r="A12" s="22" t="s">
        <v>55</v>
      </c>
      <c r="B12" s="23" t="s">
        <v>3</v>
      </c>
      <c r="C12" s="21">
        <v>790</v>
      </c>
      <c r="D12" s="21">
        <v>200.04</v>
      </c>
      <c r="E12" s="21"/>
      <c r="F12" s="21">
        <f>D12+E12</f>
        <v>200.04</v>
      </c>
      <c r="G12" s="21">
        <v>2000</v>
      </c>
      <c r="H12" s="48">
        <f t="shared" si="2"/>
        <v>-1799.96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107699.53</v>
      </c>
      <c r="D14" s="21">
        <f t="shared" ref="D14:G14" si="4">SUM(D15:D20)</f>
        <v>121600.08</v>
      </c>
      <c r="E14" s="21">
        <f t="shared" si="4"/>
        <v>0</v>
      </c>
      <c r="F14" s="21">
        <f t="shared" si="4"/>
        <v>121600.08</v>
      </c>
      <c r="G14" s="21">
        <f t="shared" si="4"/>
        <v>110000</v>
      </c>
      <c r="H14" s="21">
        <f t="shared" si="2"/>
        <v>11600.080000000002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21"/>
      <c r="H17" s="21">
        <f t="shared" si="2"/>
        <v>0</v>
      </c>
    </row>
    <row r="18" spans="1:8">
      <c r="A18" s="22" t="s">
        <v>59</v>
      </c>
      <c r="B18" s="23" t="s">
        <v>8</v>
      </c>
      <c r="C18" s="21">
        <v>107699.53</v>
      </c>
      <c r="D18" s="21">
        <v>121600.08</v>
      </c>
      <c r="E18" s="21"/>
      <c r="F18" s="21">
        <f t="shared" si="5"/>
        <v>121600.08</v>
      </c>
      <c r="G18" s="21">
        <v>110000</v>
      </c>
      <c r="H18" s="21">
        <f t="shared" si="2"/>
        <v>11600.080000000002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/>
      <c r="D20" s="21"/>
      <c r="E20" s="21"/>
      <c r="F20" s="21">
        <f t="shared" si="5"/>
        <v>0</v>
      </c>
      <c r="G20" s="21"/>
      <c r="H20" s="48">
        <f t="shared" si="2"/>
        <v>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335794.38</v>
      </c>
      <c r="D22" s="21">
        <f t="shared" ref="D22:G22" si="7">SUM(D23)</f>
        <v>275000.03999999998</v>
      </c>
      <c r="E22" s="21">
        <f t="shared" si="7"/>
        <v>0</v>
      </c>
      <c r="F22" s="21">
        <f t="shared" si="7"/>
        <v>275000.03999999998</v>
      </c>
      <c r="G22" s="21">
        <f t="shared" si="7"/>
        <v>360100</v>
      </c>
      <c r="H22" s="21">
        <f t="shared" si="2"/>
        <v>-85099.960000000021</v>
      </c>
    </row>
    <row r="23" spans="1:8">
      <c r="A23" s="22" t="s">
        <v>62</v>
      </c>
      <c r="B23" s="23" t="s">
        <v>11</v>
      </c>
      <c r="C23" s="21">
        <v>335794.38</v>
      </c>
      <c r="D23" s="21">
        <v>275000.03999999998</v>
      </c>
      <c r="E23" s="21"/>
      <c r="F23" s="21">
        <f>D23+E23</f>
        <v>275000.03999999998</v>
      </c>
      <c r="G23" s="21">
        <v>360100</v>
      </c>
      <c r="H23" s="48">
        <f t="shared" si="2"/>
        <v>-85099.960000000021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7274.11</v>
      </c>
      <c r="D25" s="21">
        <f t="shared" ref="D25:G25" si="9">SUM(D26)</f>
        <v>10500</v>
      </c>
      <c r="E25" s="21">
        <f t="shared" si="9"/>
        <v>0</v>
      </c>
      <c r="F25" s="21">
        <f t="shared" si="9"/>
        <v>10500</v>
      </c>
      <c r="G25" s="21">
        <f t="shared" si="9"/>
        <v>5000</v>
      </c>
      <c r="H25" s="21">
        <f t="shared" si="2"/>
        <v>5500</v>
      </c>
    </row>
    <row r="26" spans="1:8">
      <c r="A26" s="22" t="s">
        <v>63</v>
      </c>
      <c r="B26" s="23" t="s">
        <v>12</v>
      </c>
      <c r="C26" s="21">
        <v>7274.11</v>
      </c>
      <c r="D26" s="21">
        <v>10500</v>
      </c>
      <c r="E26" s="21"/>
      <c r="F26" s="21">
        <f>D26+E26</f>
        <v>10500</v>
      </c>
      <c r="G26" s="21">
        <v>5000</v>
      </c>
      <c r="H26" s="48">
        <f t="shared" si="2"/>
        <v>5500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8067.56</v>
      </c>
      <c r="D28" s="21">
        <f t="shared" ref="D28:G28" si="11">SUM(D29)</f>
        <v>999.96</v>
      </c>
      <c r="E28" s="21">
        <f t="shared" si="11"/>
        <v>0</v>
      </c>
      <c r="F28" s="21">
        <f t="shared" si="11"/>
        <v>999.96</v>
      </c>
      <c r="G28" s="21">
        <f t="shared" si="11"/>
        <v>4000</v>
      </c>
      <c r="H28" s="21">
        <f t="shared" si="2"/>
        <v>-3000.04</v>
      </c>
    </row>
    <row r="29" spans="1:8">
      <c r="A29" s="22" t="s">
        <v>64</v>
      </c>
      <c r="B29" s="23" t="s">
        <v>13</v>
      </c>
      <c r="C29" s="21">
        <v>8067.56</v>
      </c>
      <c r="D29" s="21">
        <v>999.96</v>
      </c>
      <c r="E29" s="21"/>
      <c r="F29" s="21">
        <f>D29+E29</f>
        <v>999.96</v>
      </c>
      <c r="G29" s="21">
        <v>4000</v>
      </c>
      <c r="H29" s="21">
        <f t="shared" si="2"/>
        <v>-3000.04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506352.05999999994</v>
      </c>
      <c r="D31" s="28">
        <f t="shared" ref="D31:G31" si="13">D28+D25+D22+D14+D8</f>
        <v>499676.88</v>
      </c>
      <c r="E31" s="28">
        <f t="shared" si="13"/>
        <v>0</v>
      </c>
      <c r="F31" s="28">
        <f t="shared" si="13"/>
        <v>499676.88</v>
      </c>
      <c r="G31" s="28">
        <f t="shared" si="13"/>
        <v>588656</v>
      </c>
      <c r="H31" s="28">
        <f t="shared" ref="H31" si="14">F31-G31</f>
        <v>-88979.12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15036395.569999998</v>
      </c>
      <c r="D38" s="21">
        <f>SUM(D39:D42)</f>
        <v>15036686.999999998</v>
      </c>
      <c r="E38" s="21">
        <f>SUM(E39:E42)</f>
        <v>0</v>
      </c>
      <c r="F38" s="21">
        <f>SUM(F39:F42)</f>
        <v>15036686.999999998</v>
      </c>
      <c r="G38" s="21">
        <f>SUM(G39:G42)</f>
        <v>15036687</v>
      </c>
      <c r="H38" s="21">
        <f t="shared" ref="H38:H59" si="17">F38-G38</f>
        <v>0</v>
      </c>
    </row>
    <row r="39" spans="1:8">
      <c r="A39" s="22" t="s">
        <v>66</v>
      </c>
      <c r="B39" s="23" t="s">
        <v>17</v>
      </c>
      <c r="C39" s="21">
        <v>12056829.68</v>
      </c>
      <c r="D39" s="21">
        <v>12249930.119999999</v>
      </c>
      <c r="E39" s="21"/>
      <c r="F39" s="21">
        <f>D39+E39</f>
        <v>12249930.119999999</v>
      </c>
      <c r="G39" s="21">
        <v>12248807</v>
      </c>
      <c r="H39" s="21">
        <f t="shared" si="17"/>
        <v>1123.1199999991804</v>
      </c>
    </row>
    <row r="40" spans="1:8">
      <c r="A40" s="22" t="s">
        <v>67</v>
      </c>
      <c r="B40" s="23" t="s">
        <v>18</v>
      </c>
      <c r="C40" s="21">
        <v>2344603.42</v>
      </c>
      <c r="D40" s="21">
        <v>2163675.96</v>
      </c>
      <c r="E40" s="21"/>
      <c r="F40" s="21">
        <f>D40+E40</f>
        <v>2163675.96</v>
      </c>
      <c r="G40" s="21">
        <v>2150451</v>
      </c>
      <c r="H40" s="21">
        <f t="shared" si="17"/>
        <v>13224.959999999963</v>
      </c>
    </row>
    <row r="41" spans="1:8">
      <c r="A41" s="22" t="s">
        <v>68</v>
      </c>
      <c r="B41" s="23" t="s">
        <v>19</v>
      </c>
      <c r="C41" s="21">
        <v>734292.94</v>
      </c>
      <c r="D41" s="21">
        <v>727720.92</v>
      </c>
      <c r="E41" s="21"/>
      <c r="F41" s="21">
        <f>D41+E41</f>
        <v>727720.92</v>
      </c>
      <c r="G41" s="21">
        <v>826429</v>
      </c>
      <c r="H41" s="21">
        <f t="shared" si="17"/>
        <v>-98708.079999999958</v>
      </c>
    </row>
    <row r="42" spans="1:8">
      <c r="A42" s="22" t="s">
        <v>69</v>
      </c>
      <c r="B42" s="23" t="s">
        <v>20</v>
      </c>
      <c r="C42" s="21">
        <v>-99330.47</v>
      </c>
      <c r="D42" s="21">
        <v>-104640</v>
      </c>
      <c r="E42" s="21"/>
      <c r="F42" s="21">
        <f>D42+E42</f>
        <v>-104640</v>
      </c>
      <c r="G42" s="21">
        <v>-189000</v>
      </c>
      <c r="H42" s="48">
        <f t="shared" si="17"/>
        <v>84360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3173514.45</v>
      </c>
      <c r="D44" s="21">
        <f t="shared" ref="D44:G44" si="19">SUM(D45:D46)</f>
        <v>3181503.72</v>
      </c>
      <c r="E44" s="21">
        <f t="shared" si="19"/>
        <v>0</v>
      </c>
      <c r="F44" s="21">
        <f t="shared" si="19"/>
        <v>3181503.72</v>
      </c>
      <c r="G44" s="21">
        <f t="shared" si="19"/>
        <v>3225640</v>
      </c>
      <c r="H44" s="21">
        <f t="shared" si="17"/>
        <v>-44136.279999999795</v>
      </c>
    </row>
    <row r="45" spans="1:8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21"/>
      <c r="H45" s="21">
        <f t="shared" si="17"/>
        <v>0</v>
      </c>
    </row>
    <row r="46" spans="1:8">
      <c r="A46" s="22" t="s">
        <v>71</v>
      </c>
      <c r="B46" s="23" t="s">
        <v>22</v>
      </c>
      <c r="C46" s="21">
        <v>3173514.45</v>
      </c>
      <c r="D46" s="21">
        <v>3181503.72</v>
      </c>
      <c r="E46" s="21"/>
      <c r="F46" s="21">
        <f>D46+E46</f>
        <v>3181503.72</v>
      </c>
      <c r="G46" s="21">
        <v>3225640</v>
      </c>
      <c r="H46" s="48">
        <f t="shared" si="17"/>
        <v>-44136.279999999795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" si="20">SUM(C49:C50)</f>
        <v>248466.9</v>
      </c>
      <c r="D48" s="21">
        <f t="shared" ref="D48:G48" si="21">SUM(D49:D50)</f>
        <v>275203.20000000001</v>
      </c>
      <c r="E48" s="21">
        <f t="shared" si="21"/>
        <v>0</v>
      </c>
      <c r="F48" s="21">
        <f t="shared" si="21"/>
        <v>275203.20000000001</v>
      </c>
      <c r="G48" s="21">
        <f t="shared" si="21"/>
        <v>275203</v>
      </c>
      <c r="H48" s="21">
        <f t="shared" si="17"/>
        <v>0.20000000001164153</v>
      </c>
    </row>
    <row r="49" spans="1:8">
      <c r="A49" s="22" t="s">
        <v>72</v>
      </c>
      <c r="B49" s="23" t="s">
        <v>23</v>
      </c>
      <c r="C49" s="21">
        <v>248477.53</v>
      </c>
      <c r="D49" s="21">
        <v>275203.20000000001</v>
      </c>
      <c r="E49" s="21"/>
      <c r="F49" s="21">
        <f>D49+E49</f>
        <v>275203.20000000001</v>
      </c>
      <c r="G49" s="21">
        <v>275203</v>
      </c>
      <c r="H49" s="21">
        <f t="shared" si="17"/>
        <v>0.20000000001164153</v>
      </c>
    </row>
    <row r="50" spans="1:8">
      <c r="A50" s="22" t="s">
        <v>73</v>
      </c>
      <c r="B50" s="23" t="s">
        <v>24</v>
      </c>
      <c r="C50" s="21">
        <v>-10.63</v>
      </c>
      <c r="D50" s="21">
        <v>0</v>
      </c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2">SUM(C53:C55)</f>
        <v>1350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1700</v>
      </c>
      <c r="H52" s="21">
        <f t="shared" si="17"/>
        <v>-1700</v>
      </c>
    </row>
    <row r="53" spans="1:8">
      <c r="A53" s="22" t="s">
        <v>74</v>
      </c>
      <c r="B53" s="23" t="s">
        <v>26</v>
      </c>
      <c r="C53" s="21">
        <v>1350</v>
      </c>
      <c r="D53" s="21"/>
      <c r="E53" s="21"/>
      <c r="F53" s="21">
        <f>D53+E53</f>
        <v>0</v>
      </c>
      <c r="G53" s="21">
        <v>1700</v>
      </c>
      <c r="H53" s="21">
        <f t="shared" si="17"/>
        <v>-1700</v>
      </c>
    </row>
    <row r="54" spans="1:8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21"/>
      <c r="H54" s="21">
        <f t="shared" si="17"/>
        <v>0</v>
      </c>
    </row>
    <row r="55" spans="1:8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4">SUM(C58:C59)</f>
        <v>3598395.01</v>
      </c>
      <c r="D57" s="21">
        <f t="shared" ref="D57:G57" si="25">SUM(D58:D59)</f>
        <v>4220134.68</v>
      </c>
      <c r="E57" s="21">
        <f t="shared" si="25"/>
        <v>0</v>
      </c>
      <c r="F57" s="21">
        <f t="shared" si="25"/>
        <v>4220134.68</v>
      </c>
      <c r="G57" s="21">
        <f t="shared" si="25"/>
        <v>4263278</v>
      </c>
      <c r="H57" s="21">
        <f t="shared" si="17"/>
        <v>-43143.320000000298</v>
      </c>
    </row>
    <row r="58" spans="1:8">
      <c r="A58" s="22" t="s">
        <v>77</v>
      </c>
      <c r="B58" s="23" t="s">
        <v>30</v>
      </c>
      <c r="C58" s="21">
        <v>3595796.25</v>
      </c>
      <c r="D58" s="21">
        <v>4182364.92</v>
      </c>
      <c r="E58" s="21"/>
      <c r="F58" s="21">
        <f>D58+E58</f>
        <v>4182364.92</v>
      </c>
      <c r="G58" s="21">
        <v>4200021</v>
      </c>
      <c r="H58" s="21">
        <f t="shared" si="17"/>
        <v>-17656.080000000075</v>
      </c>
    </row>
    <row r="59" spans="1:8">
      <c r="A59" s="22" t="s">
        <v>78</v>
      </c>
      <c r="B59" s="23" t="s">
        <v>31</v>
      </c>
      <c r="C59" s="21">
        <v>2598.7600000000002</v>
      </c>
      <c r="D59" s="21">
        <v>37769.760000000002</v>
      </c>
      <c r="E59" s="21"/>
      <c r="F59" s="21">
        <f>D59+E59</f>
        <v>37769.760000000002</v>
      </c>
      <c r="G59" s="21">
        <v>63257</v>
      </c>
      <c r="H59" s="21">
        <f t="shared" si="17"/>
        <v>-25487.239999999998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6">C57+C52+C48+C44+C38</f>
        <v>22058121.93</v>
      </c>
      <c r="D61" s="28">
        <f t="shared" ref="D61:G61" si="27">D57+D52+D48+D44+D38</f>
        <v>22713528.599999998</v>
      </c>
      <c r="E61" s="28">
        <f t="shared" si="27"/>
        <v>0</v>
      </c>
      <c r="F61" s="28">
        <f t="shared" si="27"/>
        <v>22713528.599999998</v>
      </c>
      <c r="G61" s="28">
        <f t="shared" si="27"/>
        <v>22802508</v>
      </c>
      <c r="H61" s="28">
        <f t="shared" ref="H61" si="28">F61-G61</f>
        <v>-88979.400000002235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29">C31+C33-C61</f>
        <v>-21551769.870000001</v>
      </c>
      <c r="D63" s="28">
        <f t="shared" ref="D63:G63" si="30">D31+D33-D61</f>
        <v>-22213851.719999999</v>
      </c>
      <c r="E63" s="28">
        <f t="shared" si="30"/>
        <v>0</v>
      </c>
      <c r="F63" s="28">
        <f t="shared" si="30"/>
        <v>-22213851.719999999</v>
      </c>
      <c r="G63" s="28">
        <f t="shared" si="30"/>
        <v>-22213852</v>
      </c>
      <c r="H63" s="28">
        <f t="shared" ref="H63" si="31">H31-H61</f>
        <v>0.28000000223983079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I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" sqref="G6:G6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6" width="16.6640625" style="44" customWidth="1"/>
    <col min="7" max="8" width="16.6640625" style="5" customWidth="1"/>
    <col min="9" max="9" width="9.109375" style="44"/>
    <col min="10" max="16384" width="9.109375" style="5"/>
  </cols>
  <sheetData>
    <row r="1" spans="1:8">
      <c r="A1" s="9"/>
      <c r="B1" s="10"/>
      <c r="C1" s="11"/>
      <c r="D1" s="49"/>
      <c r="E1" s="49"/>
      <c r="F1" s="49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117</v>
      </c>
      <c r="C4" s="15"/>
      <c r="D4" s="50"/>
      <c r="E4" s="50"/>
      <c r="F4" s="50"/>
      <c r="G4" s="15"/>
      <c r="H4" s="15"/>
    </row>
    <row r="5" spans="1:8">
      <c r="A5" s="12"/>
      <c r="B5" s="13" t="s">
        <v>46</v>
      </c>
      <c r="C5" s="46"/>
      <c r="D5" s="51"/>
      <c r="E5" s="52"/>
      <c r="F5" s="52"/>
      <c r="G5" s="17"/>
      <c r="H5" s="17"/>
    </row>
    <row r="6" spans="1:8" ht="13.8">
      <c r="A6" s="33"/>
      <c r="B6" s="27" t="s">
        <v>0</v>
      </c>
      <c r="C6" s="31"/>
      <c r="D6" s="53"/>
      <c r="E6" s="53"/>
      <c r="F6" s="53"/>
      <c r="G6" s="31"/>
      <c r="H6" s="31"/>
    </row>
    <row r="7" spans="1:8">
      <c r="A7" s="18"/>
      <c r="B7" s="19" t="s">
        <v>46</v>
      </c>
      <c r="C7" s="8"/>
      <c r="D7" s="54"/>
      <c r="E7" s="54"/>
      <c r="F7" s="54"/>
      <c r="G7" s="2"/>
      <c r="H7" s="2"/>
    </row>
    <row r="8" spans="1:8">
      <c r="A8" s="20"/>
      <c r="B8" s="3" t="s">
        <v>47</v>
      </c>
      <c r="C8" s="21">
        <f t="shared" ref="C8" si="0">SUM(C9:C12)</f>
        <v>1771945.62</v>
      </c>
      <c r="D8" s="21">
        <f t="shared" ref="D8:G8" si="1">SUM(D9:D12)</f>
        <v>2062400.28</v>
      </c>
      <c r="E8" s="21">
        <f t="shared" si="1"/>
        <v>0</v>
      </c>
      <c r="F8" s="21">
        <f t="shared" si="1"/>
        <v>2062400.28</v>
      </c>
      <c r="G8" s="21">
        <f t="shared" si="1"/>
        <v>1868020.4</v>
      </c>
      <c r="H8" s="21">
        <f>F8-G8</f>
        <v>194379.88000000012</v>
      </c>
    </row>
    <row r="9" spans="1:8">
      <c r="A9" s="22" t="s">
        <v>51</v>
      </c>
      <c r="B9" s="23" t="s">
        <v>1</v>
      </c>
      <c r="C9" s="21">
        <v>1393110.3</v>
      </c>
      <c r="D9" s="21">
        <v>1676600.04</v>
      </c>
      <c r="E9" s="21"/>
      <c r="F9" s="21">
        <f>D9+E9</f>
        <v>1676600.04</v>
      </c>
      <c r="G9" s="21">
        <v>1518020.4</v>
      </c>
      <c r="H9" s="21">
        <f t="shared" ref="H9:H29" si="2">F9-G9</f>
        <v>158579.64000000013</v>
      </c>
    </row>
    <row r="10" spans="1:8">
      <c r="A10" s="22" t="s">
        <v>52</v>
      </c>
      <c r="B10" s="23" t="s">
        <v>53</v>
      </c>
      <c r="C10" s="21">
        <v>209.99</v>
      </c>
      <c r="D10" s="21">
        <v>0</v>
      </c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/>
      <c r="D11" s="21">
        <v>0</v>
      </c>
      <c r="E11" s="21"/>
      <c r="F11" s="21">
        <f>D11+E11</f>
        <v>0</v>
      </c>
      <c r="G11" s="21"/>
      <c r="H11" s="21">
        <f t="shared" si="2"/>
        <v>0</v>
      </c>
    </row>
    <row r="12" spans="1:8">
      <c r="A12" s="22" t="s">
        <v>55</v>
      </c>
      <c r="B12" s="23" t="s">
        <v>3</v>
      </c>
      <c r="C12" s="21">
        <v>378625.33</v>
      </c>
      <c r="D12" s="21">
        <v>385800.24</v>
      </c>
      <c r="E12" s="21"/>
      <c r="F12" s="21">
        <f>D12+E12</f>
        <v>385800.24</v>
      </c>
      <c r="G12" s="21">
        <v>350000</v>
      </c>
      <c r="H12" s="48">
        <f t="shared" si="2"/>
        <v>35800.239999999991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15620.95</v>
      </c>
      <c r="D14" s="21">
        <f t="shared" ref="D14:G14" si="4">SUM(D15:D20)</f>
        <v>16420.2</v>
      </c>
      <c r="E14" s="21">
        <f t="shared" si="4"/>
        <v>0</v>
      </c>
      <c r="F14" s="21">
        <f t="shared" si="4"/>
        <v>16420.2</v>
      </c>
      <c r="G14" s="21">
        <f t="shared" si="4"/>
        <v>50000</v>
      </c>
      <c r="H14" s="21">
        <f t="shared" si="2"/>
        <v>-33579.800000000003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21"/>
      <c r="H17" s="21">
        <f t="shared" si="2"/>
        <v>0</v>
      </c>
    </row>
    <row r="18" spans="1:8">
      <c r="A18" s="22" t="s">
        <v>59</v>
      </c>
      <c r="B18" s="23" t="s">
        <v>8</v>
      </c>
      <c r="C18" s="21">
        <v>1847</v>
      </c>
      <c r="D18" s="21">
        <v>1200</v>
      </c>
      <c r="E18" s="21"/>
      <c r="F18" s="21">
        <f t="shared" si="5"/>
        <v>1200</v>
      </c>
      <c r="G18" s="21">
        <v>10000</v>
      </c>
      <c r="H18" s="21">
        <f t="shared" si="2"/>
        <v>-8800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>
        <v>13773.95</v>
      </c>
      <c r="D20" s="21">
        <v>15220.2</v>
      </c>
      <c r="E20" s="21"/>
      <c r="F20" s="21">
        <f t="shared" si="5"/>
        <v>15220.2</v>
      </c>
      <c r="G20" s="21">
        <v>40000</v>
      </c>
      <c r="H20" s="48">
        <f t="shared" si="2"/>
        <v>-24779.8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279694.46999999997</v>
      </c>
      <c r="D22" s="21">
        <f t="shared" ref="D22:G22" si="7">SUM(D23)</f>
        <v>25500.12</v>
      </c>
      <c r="E22" s="21">
        <f t="shared" si="7"/>
        <v>0</v>
      </c>
      <c r="F22" s="21">
        <f t="shared" si="7"/>
        <v>25500.12</v>
      </c>
      <c r="G22" s="21">
        <f t="shared" si="7"/>
        <v>164000</v>
      </c>
      <c r="H22" s="21">
        <f t="shared" si="2"/>
        <v>-138499.88</v>
      </c>
    </row>
    <row r="23" spans="1:8">
      <c r="A23" s="22" t="s">
        <v>62</v>
      </c>
      <c r="B23" s="23" t="s">
        <v>11</v>
      </c>
      <c r="C23" s="21">
        <v>279694.46999999997</v>
      </c>
      <c r="D23" s="21">
        <v>25500.12</v>
      </c>
      <c r="E23" s="21"/>
      <c r="F23" s="21">
        <f>D23+E23</f>
        <v>25500.12</v>
      </c>
      <c r="G23" s="21">
        <v>164000</v>
      </c>
      <c r="H23" s="48">
        <f t="shared" si="2"/>
        <v>-138499.88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25009.13</v>
      </c>
      <c r="D25" s="21">
        <f t="shared" ref="D25:G25" si="9">SUM(D26)</f>
        <v>16099.92</v>
      </c>
      <c r="E25" s="21">
        <f t="shared" si="9"/>
        <v>0</v>
      </c>
      <c r="F25" s="21">
        <f t="shared" si="9"/>
        <v>16099.92</v>
      </c>
      <c r="G25" s="21">
        <f t="shared" si="9"/>
        <v>24000</v>
      </c>
      <c r="H25" s="21">
        <f t="shared" si="2"/>
        <v>-7900.08</v>
      </c>
    </row>
    <row r="26" spans="1:8">
      <c r="A26" s="22" t="s">
        <v>63</v>
      </c>
      <c r="B26" s="23" t="s">
        <v>12</v>
      </c>
      <c r="C26" s="21">
        <v>25009.13</v>
      </c>
      <c r="D26" s="21">
        <v>16099.92</v>
      </c>
      <c r="E26" s="21"/>
      <c r="F26" s="21">
        <f>D26+E26</f>
        <v>16099.92</v>
      </c>
      <c r="G26" s="21">
        <v>24000</v>
      </c>
      <c r="H26" s="48">
        <f t="shared" si="2"/>
        <v>-7900.08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959764.55</v>
      </c>
      <c r="D28" s="21">
        <f t="shared" ref="D28:G28" si="11">SUM(D29)</f>
        <v>37599.839999999997</v>
      </c>
      <c r="E28" s="21">
        <f t="shared" si="11"/>
        <v>0</v>
      </c>
      <c r="F28" s="21">
        <f t="shared" si="11"/>
        <v>37599.839999999997</v>
      </c>
      <c r="G28" s="21">
        <f t="shared" si="11"/>
        <v>260000</v>
      </c>
      <c r="H28" s="21">
        <f t="shared" si="2"/>
        <v>-222400.16</v>
      </c>
    </row>
    <row r="29" spans="1:8">
      <c r="A29" s="22" t="s">
        <v>64</v>
      </c>
      <c r="B29" s="23" t="s">
        <v>13</v>
      </c>
      <c r="C29" s="21">
        <v>959764.55</v>
      </c>
      <c r="D29" s="21">
        <v>37599.839999999997</v>
      </c>
      <c r="E29" s="21"/>
      <c r="F29" s="21">
        <f>D29+E29</f>
        <v>37599.839999999997</v>
      </c>
      <c r="G29" s="21">
        <v>260000</v>
      </c>
      <c r="H29" s="21">
        <f t="shared" si="2"/>
        <v>-222400.16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3052034.7199999997</v>
      </c>
      <c r="D31" s="28">
        <f t="shared" ref="D31:G31" si="13">D28+D25+D22+D14+D8</f>
        <v>2158020.36</v>
      </c>
      <c r="E31" s="28">
        <f t="shared" si="13"/>
        <v>0</v>
      </c>
      <c r="F31" s="28">
        <f t="shared" si="13"/>
        <v>2158020.36</v>
      </c>
      <c r="G31" s="28">
        <f t="shared" si="13"/>
        <v>2366020.4</v>
      </c>
      <c r="H31" s="28">
        <f t="shared" ref="H31" si="14">F31-G31</f>
        <v>-208000.04000000004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8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>
      <c r="A37" s="22"/>
      <c r="B37" s="7"/>
      <c r="C37" s="32"/>
      <c r="D37" s="32"/>
      <c r="E37" s="32"/>
      <c r="F37" s="32"/>
      <c r="G37" s="32"/>
      <c r="H37" s="32"/>
    </row>
    <row r="38" spans="1:8">
      <c r="A38" s="25"/>
      <c r="B38" s="29" t="s">
        <v>48</v>
      </c>
      <c r="C38" s="21">
        <f>SUM(C39:C42)</f>
        <v>22255987.760000002</v>
      </c>
      <c r="D38" s="21">
        <f>SUM(D39:D42)</f>
        <v>22127776.68</v>
      </c>
      <c r="E38" s="21">
        <f>SUM(E39:E42)</f>
        <v>0</v>
      </c>
      <c r="F38" s="21">
        <f>SUM(F39:F42)</f>
        <v>22127776.68</v>
      </c>
      <c r="G38" s="21">
        <f>SUM(G39:G42)</f>
        <v>22127777</v>
      </c>
      <c r="H38" s="21">
        <f t="shared" ref="H38:H59" si="17">F38-G38</f>
        <v>-0.32000000029802322</v>
      </c>
    </row>
    <row r="39" spans="1:8">
      <c r="A39" s="22" t="s">
        <v>66</v>
      </c>
      <c r="B39" s="23" t="s">
        <v>17</v>
      </c>
      <c r="C39" s="21">
        <v>18169512.690000001</v>
      </c>
      <c r="D39" s="21">
        <v>17978368.800000001</v>
      </c>
      <c r="E39" s="21"/>
      <c r="F39" s="21">
        <f>D39+E39</f>
        <v>17978368.800000001</v>
      </c>
      <c r="G39" s="21">
        <v>17978369</v>
      </c>
      <c r="H39" s="21">
        <f t="shared" si="17"/>
        <v>-0.19999999925494194</v>
      </c>
    </row>
    <row r="40" spans="1:8">
      <c r="A40" s="22" t="s">
        <v>67</v>
      </c>
      <c r="B40" s="23" t="s">
        <v>18</v>
      </c>
      <c r="C40" s="21">
        <v>3117011.05</v>
      </c>
      <c r="D40" s="21">
        <v>3083290.2</v>
      </c>
      <c r="E40" s="21"/>
      <c r="F40" s="21">
        <f>D40+E40</f>
        <v>3083290.2</v>
      </c>
      <c r="G40" s="21">
        <v>3083290</v>
      </c>
      <c r="H40" s="21">
        <f t="shared" si="17"/>
        <v>0.20000000018626451</v>
      </c>
    </row>
    <row r="41" spans="1:8">
      <c r="A41" s="22" t="s">
        <v>68</v>
      </c>
      <c r="B41" s="23" t="s">
        <v>19</v>
      </c>
      <c r="C41" s="21">
        <v>1129757.8</v>
      </c>
      <c r="D41" s="21">
        <v>1066117.68</v>
      </c>
      <c r="E41" s="21"/>
      <c r="F41" s="21">
        <f>D41+E41</f>
        <v>1066117.68</v>
      </c>
      <c r="G41" s="21">
        <v>1066118</v>
      </c>
      <c r="H41" s="21">
        <f t="shared" si="17"/>
        <v>-0.32000000006519258</v>
      </c>
    </row>
    <row r="42" spans="1:8">
      <c r="A42" s="22" t="s">
        <v>69</v>
      </c>
      <c r="B42" s="23" t="s">
        <v>20</v>
      </c>
      <c r="C42" s="21">
        <v>-160293.78</v>
      </c>
      <c r="D42" s="21"/>
      <c r="E42" s="21"/>
      <c r="F42" s="21">
        <f>D42+E42</f>
        <v>0</v>
      </c>
      <c r="G42" s="21"/>
      <c r="H42" s="48">
        <f t="shared" si="17"/>
        <v>0</v>
      </c>
    </row>
    <row r="43" spans="1:8">
      <c r="A43" s="22"/>
      <c r="B43" s="23"/>
      <c r="C43" s="24"/>
      <c r="D43" s="24"/>
      <c r="E43" s="24"/>
      <c r="F43" s="24"/>
      <c r="G43" s="24"/>
      <c r="H43" s="24"/>
    </row>
    <row r="44" spans="1:8">
      <c r="A44" s="25"/>
      <c r="B44" s="29" t="s">
        <v>49</v>
      </c>
      <c r="C44" s="21">
        <f t="shared" ref="C44" si="18">SUM(C45:C46)</f>
        <v>8715790.3100000005</v>
      </c>
      <c r="D44" s="21">
        <f t="shared" ref="D44:G44" si="19">SUM(D45:D46)</f>
        <v>8173012.3200000003</v>
      </c>
      <c r="E44" s="21">
        <f t="shared" si="19"/>
        <v>0</v>
      </c>
      <c r="F44" s="21">
        <f t="shared" si="19"/>
        <v>8173012.3200000003</v>
      </c>
      <c r="G44" s="21">
        <f t="shared" si="19"/>
        <v>8310012</v>
      </c>
      <c r="H44" s="21">
        <f t="shared" si="17"/>
        <v>-136999.6799999997</v>
      </c>
    </row>
    <row r="45" spans="1:8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21"/>
      <c r="H45" s="21">
        <f t="shared" si="17"/>
        <v>0</v>
      </c>
    </row>
    <row r="46" spans="1:8">
      <c r="A46" s="22" t="s">
        <v>71</v>
      </c>
      <c r="B46" s="23" t="s">
        <v>22</v>
      </c>
      <c r="C46" s="21">
        <v>8715790.3100000005</v>
      </c>
      <c r="D46" s="21">
        <v>8173012.3200000003</v>
      </c>
      <c r="E46" s="21"/>
      <c r="F46" s="21">
        <f>D46+E46</f>
        <v>8173012.3200000003</v>
      </c>
      <c r="G46" s="21">
        <v>8310012</v>
      </c>
      <c r="H46" s="48">
        <f t="shared" si="17"/>
        <v>-136999.6799999997</v>
      </c>
    </row>
    <row r="47" spans="1:8">
      <c r="A47" s="22"/>
      <c r="B47" s="23"/>
      <c r="C47" s="24"/>
      <c r="D47" s="24"/>
      <c r="E47" s="24"/>
      <c r="F47" s="24"/>
      <c r="G47" s="24"/>
      <c r="H47" s="24"/>
    </row>
    <row r="48" spans="1:8">
      <c r="A48" s="25"/>
      <c r="B48" s="29" t="s">
        <v>50</v>
      </c>
      <c r="C48" s="21">
        <f t="shared" ref="C48" si="20">SUM(C49:C50)</f>
        <v>4339253.7299999995</v>
      </c>
      <c r="D48" s="21">
        <f t="shared" ref="D48:G48" si="21">SUM(D49:D50)</f>
        <v>3897851.28</v>
      </c>
      <c r="E48" s="21">
        <f t="shared" si="21"/>
        <v>0</v>
      </c>
      <c r="F48" s="21">
        <f t="shared" si="21"/>
        <v>3897851.28</v>
      </c>
      <c r="G48" s="21">
        <f t="shared" si="21"/>
        <v>3897851</v>
      </c>
      <c r="H48" s="21">
        <f t="shared" si="17"/>
        <v>0.27999999979510903</v>
      </c>
    </row>
    <row r="49" spans="1:8">
      <c r="A49" s="22" t="s">
        <v>72</v>
      </c>
      <c r="B49" s="23" t="s">
        <v>23</v>
      </c>
      <c r="C49" s="21">
        <v>4340776.47</v>
      </c>
      <c r="D49" s="21">
        <v>3897851.28</v>
      </c>
      <c r="E49" s="21"/>
      <c r="F49" s="21">
        <f>D49+E49</f>
        <v>3897851.28</v>
      </c>
      <c r="G49" s="21">
        <v>3897851</v>
      </c>
      <c r="H49" s="21">
        <f t="shared" si="17"/>
        <v>0.27999999979510903</v>
      </c>
    </row>
    <row r="50" spans="1:8">
      <c r="A50" s="22" t="s">
        <v>73</v>
      </c>
      <c r="B50" s="23" t="s">
        <v>24</v>
      </c>
      <c r="C50" s="21">
        <v>-1522.74</v>
      </c>
      <c r="D50" s="21"/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2">SUM(C53:C55)</f>
        <v>-2745</v>
      </c>
      <c r="D52" s="21">
        <f t="shared" ref="D52:G52" si="23">SUM(D53:D55)</f>
        <v>2799.96</v>
      </c>
      <c r="E52" s="21">
        <f t="shared" si="23"/>
        <v>0</v>
      </c>
      <c r="F52" s="21">
        <f t="shared" si="23"/>
        <v>2799.96</v>
      </c>
      <c r="G52" s="21">
        <f t="shared" si="23"/>
        <v>8000</v>
      </c>
      <c r="H52" s="21">
        <f t="shared" si="17"/>
        <v>-5200.04</v>
      </c>
    </row>
    <row r="53" spans="1:8">
      <c r="A53" s="22" t="s">
        <v>74</v>
      </c>
      <c r="B53" s="23" t="s">
        <v>26</v>
      </c>
      <c r="C53" s="21">
        <v>-2745</v>
      </c>
      <c r="D53" s="21">
        <v>2799.96</v>
      </c>
      <c r="E53" s="21"/>
      <c r="F53" s="21">
        <f>D53+E53</f>
        <v>2799.96</v>
      </c>
      <c r="G53" s="21">
        <v>8000</v>
      </c>
      <c r="H53" s="21">
        <f t="shared" si="17"/>
        <v>-5200.04</v>
      </c>
    </row>
    <row r="54" spans="1:8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21"/>
      <c r="H54" s="21">
        <f t="shared" si="17"/>
        <v>0</v>
      </c>
    </row>
    <row r="55" spans="1:8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4">SUM(C58:C59)</f>
        <v>8014921.6600000001</v>
      </c>
      <c r="D57" s="21">
        <f t="shared" ref="D57:G57" si="25">SUM(D58:D59)</f>
        <v>8139962.5199999996</v>
      </c>
      <c r="E57" s="21">
        <f t="shared" si="25"/>
        <v>0</v>
      </c>
      <c r="F57" s="21">
        <f t="shared" si="25"/>
        <v>8139962.5199999996</v>
      </c>
      <c r="G57" s="21">
        <f t="shared" si="25"/>
        <v>8205763</v>
      </c>
      <c r="H57" s="21">
        <f t="shared" si="17"/>
        <v>-65800.480000000447</v>
      </c>
    </row>
    <row r="58" spans="1:8">
      <c r="A58" s="22" t="s">
        <v>77</v>
      </c>
      <c r="B58" s="23" t="s">
        <v>30</v>
      </c>
      <c r="C58" s="21">
        <v>8133115.5800000001</v>
      </c>
      <c r="D58" s="21">
        <v>8219662.7999999998</v>
      </c>
      <c r="E58" s="21"/>
      <c r="F58" s="21">
        <f>D58+E58</f>
        <v>8219662.7999999998</v>
      </c>
      <c r="G58" s="21">
        <v>8300663</v>
      </c>
      <c r="H58" s="21">
        <f t="shared" si="17"/>
        <v>-81000.200000000186</v>
      </c>
    </row>
    <row r="59" spans="1:8">
      <c r="A59" s="22" t="s">
        <v>78</v>
      </c>
      <c r="B59" s="23" t="s">
        <v>31</v>
      </c>
      <c r="C59" s="21">
        <v>-118193.92</v>
      </c>
      <c r="D59" s="21">
        <v>-79700.28</v>
      </c>
      <c r="E59" s="21"/>
      <c r="F59" s="21">
        <f>D59+E59</f>
        <v>-79700.28</v>
      </c>
      <c r="G59" s="21">
        <v>-94900</v>
      </c>
      <c r="H59" s="21">
        <f t="shared" si="17"/>
        <v>15199.720000000001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6">C57+C52+C48+C44+C38</f>
        <v>43323208.460000008</v>
      </c>
      <c r="D61" s="28">
        <f t="shared" ref="D61:G61" si="27">D57+D52+D48+D44+D38</f>
        <v>42341402.759999998</v>
      </c>
      <c r="E61" s="28">
        <f t="shared" si="27"/>
        <v>0</v>
      </c>
      <c r="F61" s="28">
        <f t="shared" si="27"/>
        <v>42341402.759999998</v>
      </c>
      <c r="G61" s="28">
        <f t="shared" si="27"/>
        <v>42549403</v>
      </c>
      <c r="H61" s="28">
        <f t="shared" ref="H61" si="28">F61-G61</f>
        <v>-208000.24000000209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29">C31+C33-C61</f>
        <v>-40271173.74000001</v>
      </c>
      <c r="D63" s="28">
        <f t="shared" ref="D63:G63" si="30">D31+D33-D61</f>
        <v>-40183382.399999999</v>
      </c>
      <c r="E63" s="28">
        <f t="shared" si="30"/>
        <v>0</v>
      </c>
      <c r="F63" s="28">
        <f t="shared" si="30"/>
        <v>-40183382.399999999</v>
      </c>
      <c r="G63" s="28">
        <f t="shared" si="30"/>
        <v>-40183382.600000001</v>
      </c>
      <c r="H63" s="28">
        <f t="shared" ref="H63" si="31">H31-H61</f>
        <v>0.20000000204890966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K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B3" sqref="B3"/>
    </sheetView>
  </sheetViews>
  <sheetFormatPr defaultColWidth="9.109375" defaultRowHeight="13.2"/>
  <cols>
    <col min="1" max="1" width="6.33203125" style="5" customWidth="1"/>
    <col min="2" max="2" width="56.109375" style="5" bestFit="1" customWidth="1"/>
    <col min="3" max="3" width="16.6640625" style="47" customWidth="1"/>
    <col min="4" max="6" width="16.6640625" style="44" customWidth="1"/>
    <col min="7" max="8" width="16.6640625" style="5" customWidth="1"/>
    <col min="9" max="10" width="0" style="5" hidden="1" customWidth="1"/>
    <col min="11" max="11" width="9.109375" style="44"/>
    <col min="12" max="16384" width="9.109375" style="5"/>
  </cols>
  <sheetData>
    <row r="1" spans="1:8">
      <c r="A1" s="9"/>
      <c r="B1" s="10"/>
      <c r="C1" s="11"/>
      <c r="D1" s="49"/>
      <c r="E1" s="49"/>
      <c r="F1" s="49"/>
      <c r="G1" s="11"/>
      <c r="H1" s="11"/>
    </row>
    <row r="2" spans="1:8" ht="33" customHeight="1">
      <c r="A2" s="12"/>
      <c r="B2" s="13"/>
      <c r="C2" s="14" t="s">
        <v>105</v>
      </c>
      <c r="D2" s="14" t="s">
        <v>106</v>
      </c>
      <c r="E2" s="14" t="s">
        <v>88</v>
      </c>
      <c r="F2" s="14" t="s">
        <v>107</v>
      </c>
      <c r="G2" s="14" t="s">
        <v>108</v>
      </c>
      <c r="H2" s="14" t="s">
        <v>89</v>
      </c>
    </row>
    <row r="3" spans="1:8">
      <c r="A3" s="12"/>
      <c r="B3" s="6" t="s">
        <v>87</v>
      </c>
      <c r="C3" s="14"/>
      <c r="D3" s="14"/>
      <c r="E3" s="14"/>
      <c r="F3" s="14"/>
      <c r="G3" s="14" t="s">
        <v>109</v>
      </c>
      <c r="H3" s="14"/>
    </row>
    <row r="4" spans="1:8">
      <c r="A4" s="12"/>
      <c r="B4" s="6" t="s">
        <v>118</v>
      </c>
      <c r="C4" s="15"/>
      <c r="D4" s="50"/>
      <c r="E4" s="50"/>
      <c r="F4" s="50"/>
      <c r="G4" s="15"/>
      <c r="H4" s="15"/>
    </row>
    <row r="5" spans="1:8">
      <c r="A5" s="12"/>
      <c r="B5" s="13" t="s">
        <v>46</v>
      </c>
      <c r="C5" s="46"/>
      <c r="D5" s="51"/>
      <c r="E5" s="52"/>
      <c r="F5" s="52"/>
      <c r="G5" s="17"/>
      <c r="H5" s="17"/>
    </row>
    <row r="6" spans="1:8" ht="13.8">
      <c r="A6" s="33"/>
      <c r="B6" s="27" t="s">
        <v>0</v>
      </c>
      <c r="C6" s="31"/>
      <c r="D6" s="53"/>
      <c r="E6" s="53"/>
      <c r="F6" s="53"/>
      <c r="G6" s="31"/>
      <c r="H6" s="31"/>
    </row>
    <row r="7" spans="1:8">
      <c r="A7" s="18"/>
      <c r="B7" s="19" t="s">
        <v>46</v>
      </c>
      <c r="C7" s="8"/>
      <c r="D7" s="54"/>
      <c r="E7" s="54"/>
      <c r="F7" s="54"/>
      <c r="G7" s="2"/>
      <c r="H7" s="2"/>
    </row>
    <row r="8" spans="1:8">
      <c r="A8" s="20"/>
      <c r="B8" s="3" t="s">
        <v>47</v>
      </c>
      <c r="C8" s="21">
        <f t="shared" ref="C8" si="0">SUM(C9:C12)</f>
        <v>2073108.86</v>
      </c>
      <c r="D8" s="21">
        <f t="shared" ref="D8:G8" si="1">SUM(D9:D12)</f>
        <v>2313900.12</v>
      </c>
      <c r="E8" s="21">
        <f t="shared" si="1"/>
        <v>0</v>
      </c>
      <c r="F8" s="21">
        <f t="shared" si="1"/>
        <v>2313900.12</v>
      </c>
      <c r="G8" s="21">
        <f t="shared" si="1"/>
        <v>2100700</v>
      </c>
      <c r="H8" s="21">
        <f>F8-G8</f>
        <v>213200.12000000011</v>
      </c>
    </row>
    <row r="9" spans="1:8">
      <c r="A9" s="22" t="s">
        <v>51</v>
      </c>
      <c r="B9" s="23" t="s">
        <v>1</v>
      </c>
      <c r="C9" s="21">
        <v>2063013.49</v>
      </c>
      <c r="D9" s="21">
        <v>2311400.16</v>
      </c>
      <c r="E9" s="21"/>
      <c r="F9" s="21">
        <f>D9+E9</f>
        <v>2311400.16</v>
      </c>
      <c r="G9" s="21">
        <v>2100000</v>
      </c>
      <c r="H9" s="21">
        <f t="shared" ref="H9:H29" si="2">F9-G9</f>
        <v>211400.16000000015</v>
      </c>
    </row>
    <row r="10" spans="1:8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21"/>
      <c r="H10" s="21">
        <f t="shared" si="2"/>
        <v>0</v>
      </c>
    </row>
    <row r="11" spans="1:8">
      <c r="A11" s="22" t="s">
        <v>54</v>
      </c>
      <c r="B11" s="23" t="s">
        <v>2</v>
      </c>
      <c r="C11" s="21"/>
      <c r="D11" s="21"/>
      <c r="E11" s="21"/>
      <c r="F11" s="21">
        <f>D11+E11</f>
        <v>0</v>
      </c>
      <c r="G11" s="21"/>
      <c r="H11" s="21">
        <f t="shared" si="2"/>
        <v>0</v>
      </c>
    </row>
    <row r="12" spans="1:8">
      <c r="A12" s="22" t="s">
        <v>55</v>
      </c>
      <c r="B12" s="23" t="s">
        <v>3</v>
      </c>
      <c r="C12" s="21">
        <v>10095.370000000001</v>
      </c>
      <c r="D12" s="21">
        <v>2499.96</v>
      </c>
      <c r="E12" s="21"/>
      <c r="F12" s="21">
        <f>D12+E12</f>
        <v>2499.96</v>
      </c>
      <c r="G12" s="21">
        <v>700</v>
      </c>
      <c r="H12" s="48">
        <f t="shared" si="2"/>
        <v>1799.96</v>
      </c>
    </row>
    <row r="13" spans="1:8">
      <c r="A13" s="22"/>
      <c r="B13" s="23"/>
      <c r="C13" s="24"/>
      <c r="D13" s="24"/>
      <c r="E13" s="24"/>
      <c r="F13" s="24"/>
      <c r="G13" s="24"/>
      <c r="H13" s="24"/>
    </row>
    <row r="14" spans="1:8">
      <c r="A14" s="25"/>
      <c r="B14" s="3" t="s">
        <v>4</v>
      </c>
      <c r="C14" s="21">
        <f t="shared" ref="C14" si="3">SUM(C15:C20)</f>
        <v>577133.79</v>
      </c>
      <c r="D14" s="21">
        <f t="shared" ref="D14:G14" si="4">SUM(D15:D20)</f>
        <v>547000.07999999996</v>
      </c>
      <c r="E14" s="21">
        <f t="shared" si="4"/>
        <v>0</v>
      </c>
      <c r="F14" s="21">
        <f t="shared" si="4"/>
        <v>547000.07999999996</v>
      </c>
      <c r="G14" s="21">
        <f t="shared" si="4"/>
        <v>540000</v>
      </c>
      <c r="H14" s="21">
        <f t="shared" si="2"/>
        <v>7000.0799999999581</v>
      </c>
    </row>
    <row r="15" spans="1:8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21"/>
      <c r="H15" s="21">
        <f t="shared" si="2"/>
        <v>0</v>
      </c>
    </row>
    <row r="16" spans="1:8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21"/>
      <c r="H16" s="21">
        <f t="shared" si="2"/>
        <v>0</v>
      </c>
    </row>
    <row r="17" spans="1:8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21"/>
      <c r="H17" s="21">
        <f t="shared" si="2"/>
        <v>0</v>
      </c>
    </row>
    <row r="18" spans="1:8">
      <c r="A18" s="22" t="s">
        <v>59</v>
      </c>
      <c r="B18" s="23" t="s">
        <v>8</v>
      </c>
      <c r="C18" s="21">
        <v>561056.89</v>
      </c>
      <c r="D18" s="21">
        <v>547000.07999999996</v>
      </c>
      <c r="E18" s="21"/>
      <c r="F18" s="21">
        <f t="shared" si="5"/>
        <v>547000.07999999996</v>
      </c>
      <c r="G18" s="21">
        <v>540000</v>
      </c>
      <c r="H18" s="21">
        <f t="shared" si="2"/>
        <v>7000.0799999999581</v>
      </c>
    </row>
    <row r="19" spans="1:8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21"/>
      <c r="H19" s="21">
        <f t="shared" si="2"/>
        <v>0</v>
      </c>
    </row>
    <row r="20" spans="1:8">
      <c r="A20" s="22" t="s">
        <v>61</v>
      </c>
      <c r="B20" s="23" t="s">
        <v>10</v>
      </c>
      <c r="C20" s="21">
        <v>16076.9</v>
      </c>
      <c r="D20" s="21"/>
      <c r="E20" s="21"/>
      <c r="F20" s="21">
        <f t="shared" si="5"/>
        <v>0</v>
      </c>
      <c r="G20" s="21"/>
      <c r="H20" s="48">
        <f t="shared" si="2"/>
        <v>0</v>
      </c>
    </row>
    <row r="21" spans="1:8">
      <c r="A21" s="22"/>
      <c r="B21" s="23"/>
      <c r="C21" s="24"/>
      <c r="D21" s="24"/>
      <c r="E21" s="24"/>
      <c r="F21" s="24"/>
      <c r="G21" s="24"/>
      <c r="H21" s="24"/>
    </row>
    <row r="22" spans="1:8">
      <c r="A22" s="25"/>
      <c r="B22" s="3" t="s">
        <v>11</v>
      </c>
      <c r="C22" s="21">
        <f t="shared" ref="C22" si="6">SUM(C23)</f>
        <v>1605125.47</v>
      </c>
      <c r="D22" s="21">
        <f t="shared" ref="D22:G22" si="7">SUM(D23)</f>
        <v>529999.92000000004</v>
      </c>
      <c r="E22" s="21">
        <f t="shared" si="7"/>
        <v>0</v>
      </c>
      <c r="F22" s="21">
        <f t="shared" si="7"/>
        <v>529999.92000000004</v>
      </c>
      <c r="G22" s="21">
        <f t="shared" si="7"/>
        <v>1203000</v>
      </c>
      <c r="H22" s="21">
        <f t="shared" si="2"/>
        <v>-673000.08</v>
      </c>
    </row>
    <row r="23" spans="1:8">
      <c r="A23" s="22" t="s">
        <v>62</v>
      </c>
      <c r="B23" s="23" t="s">
        <v>11</v>
      </c>
      <c r="C23" s="21">
        <v>1605125.47</v>
      </c>
      <c r="D23" s="21">
        <v>529999.92000000004</v>
      </c>
      <c r="E23" s="21"/>
      <c r="F23" s="21">
        <f>D23+E23</f>
        <v>529999.92000000004</v>
      </c>
      <c r="G23" s="21">
        <v>1203000</v>
      </c>
      <c r="H23" s="48">
        <f t="shared" si="2"/>
        <v>-673000.08</v>
      </c>
    </row>
    <row r="24" spans="1:8">
      <c r="A24" s="22"/>
      <c r="B24" s="23"/>
      <c r="C24" s="24"/>
      <c r="D24" s="24"/>
      <c r="E24" s="24"/>
      <c r="F24" s="24"/>
      <c r="G24" s="24"/>
      <c r="H24" s="24"/>
    </row>
    <row r="25" spans="1:8">
      <c r="A25" s="25"/>
      <c r="B25" s="3" t="s">
        <v>12</v>
      </c>
      <c r="C25" s="21">
        <f t="shared" ref="C25" si="8">SUM(C26)</f>
        <v>24527.5</v>
      </c>
      <c r="D25" s="21">
        <f t="shared" ref="D25:G25" si="9">SUM(D26)</f>
        <v>20000.04</v>
      </c>
      <c r="E25" s="21">
        <f t="shared" si="9"/>
        <v>0</v>
      </c>
      <c r="F25" s="21">
        <f t="shared" si="9"/>
        <v>20000.04</v>
      </c>
      <c r="G25" s="21">
        <f t="shared" si="9"/>
        <v>20000</v>
      </c>
      <c r="H25" s="21">
        <f t="shared" si="2"/>
        <v>4.0000000000873115E-2</v>
      </c>
    </row>
    <row r="26" spans="1:8">
      <c r="A26" s="22" t="s">
        <v>63</v>
      </c>
      <c r="B26" s="23" t="s">
        <v>12</v>
      </c>
      <c r="C26" s="21">
        <v>24527.5</v>
      </c>
      <c r="D26" s="21">
        <v>20000.04</v>
      </c>
      <c r="E26" s="21"/>
      <c r="F26" s="21">
        <f>D26+E26</f>
        <v>20000.04</v>
      </c>
      <c r="G26" s="21">
        <v>20000</v>
      </c>
      <c r="H26" s="48">
        <f t="shared" si="2"/>
        <v>4.0000000000873115E-2</v>
      </c>
    </row>
    <row r="27" spans="1:8">
      <c r="A27" s="22"/>
      <c r="B27" s="23"/>
      <c r="C27" s="24"/>
      <c r="D27" s="24"/>
      <c r="E27" s="24"/>
      <c r="F27" s="24"/>
      <c r="G27" s="24"/>
      <c r="H27" s="24"/>
    </row>
    <row r="28" spans="1:8">
      <c r="A28" s="25"/>
      <c r="B28" s="3" t="s">
        <v>13</v>
      </c>
      <c r="C28" s="21">
        <f t="shared" ref="C28" si="10">SUM(C29)</f>
        <v>5810.44</v>
      </c>
      <c r="D28" s="21">
        <f t="shared" ref="D28:G28" si="11">SUM(D29)</f>
        <v>300</v>
      </c>
      <c r="E28" s="21">
        <f t="shared" si="11"/>
        <v>0</v>
      </c>
      <c r="F28" s="21">
        <f t="shared" si="11"/>
        <v>300</v>
      </c>
      <c r="G28" s="21">
        <f t="shared" si="11"/>
        <v>300</v>
      </c>
      <c r="H28" s="21">
        <f t="shared" si="2"/>
        <v>0</v>
      </c>
    </row>
    <row r="29" spans="1:8">
      <c r="A29" s="22" t="s">
        <v>64</v>
      </c>
      <c r="B29" s="23" t="s">
        <v>13</v>
      </c>
      <c r="C29" s="21">
        <v>5810.44</v>
      </c>
      <c r="D29" s="21">
        <v>300</v>
      </c>
      <c r="E29" s="21"/>
      <c r="F29" s="21">
        <f>D29+E29</f>
        <v>300</v>
      </c>
      <c r="G29" s="21">
        <v>300</v>
      </c>
      <c r="H29" s="21">
        <f t="shared" si="2"/>
        <v>0</v>
      </c>
    </row>
    <row r="30" spans="1:8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>
      <c r="A31" s="34"/>
      <c r="B31" s="27" t="s">
        <v>14</v>
      </c>
      <c r="C31" s="28">
        <f t="shared" ref="C31" si="12">C28+C25+C22+C14+C8</f>
        <v>4285706.0600000005</v>
      </c>
      <c r="D31" s="28">
        <f t="shared" ref="D31:G31" si="13">D28+D25+D22+D14+D8</f>
        <v>3411200.16</v>
      </c>
      <c r="E31" s="28">
        <f t="shared" si="13"/>
        <v>0</v>
      </c>
      <c r="F31" s="28">
        <f t="shared" si="13"/>
        <v>3411200.16</v>
      </c>
      <c r="G31" s="28">
        <f t="shared" si="13"/>
        <v>3864000</v>
      </c>
      <c r="H31" s="28">
        <f t="shared" ref="H31" si="14">F31-G31</f>
        <v>-452799.83999999985</v>
      </c>
    </row>
    <row r="32" spans="1:8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10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10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21"/>
      <c r="H34" s="21" t="str">
        <f>IF(G34="","",G34-F34)</f>
        <v/>
      </c>
    </row>
    <row r="35" spans="1:10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10" ht="13.8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10" ht="13.8">
      <c r="A37" s="22"/>
      <c r="B37" s="7"/>
      <c r="C37" s="32"/>
      <c r="D37" s="32"/>
      <c r="E37" s="32"/>
      <c r="F37" s="32"/>
      <c r="G37" s="32"/>
      <c r="H37" s="32"/>
    </row>
    <row r="38" spans="1:10">
      <c r="A38" s="25"/>
      <c r="B38" s="29" t="s">
        <v>48</v>
      </c>
      <c r="C38" s="21">
        <f>SUM(C39:C42)</f>
        <v>7098322</v>
      </c>
      <c r="D38" s="21">
        <f>SUM(D39:D42)</f>
        <v>7129091.2799999993</v>
      </c>
      <c r="E38" s="21">
        <f>SUM(E39:E42)</f>
        <v>0</v>
      </c>
      <c r="F38" s="21">
        <f>SUM(F39:F42)</f>
        <v>7129091.2799999993</v>
      </c>
      <c r="G38" s="21">
        <f>SUM(G39:G42)</f>
        <v>7380000</v>
      </c>
      <c r="H38" s="21">
        <f t="shared" ref="H38:H59" si="17">F38-G38</f>
        <v>-250908.72000000067</v>
      </c>
    </row>
    <row r="39" spans="1:10">
      <c r="A39" s="22" t="s">
        <v>66</v>
      </c>
      <c r="B39" s="23" t="s">
        <v>17</v>
      </c>
      <c r="C39" s="21">
        <v>5813715.7699999996</v>
      </c>
      <c r="D39" s="21">
        <v>5792241</v>
      </c>
      <c r="E39" s="21"/>
      <c r="F39" s="21">
        <f>D39+E39</f>
        <v>5792241</v>
      </c>
      <c r="G39" s="21">
        <v>5996099</v>
      </c>
      <c r="H39" s="21">
        <f t="shared" si="17"/>
        <v>-203858</v>
      </c>
    </row>
    <row r="40" spans="1:10">
      <c r="A40" s="22" t="s">
        <v>67</v>
      </c>
      <c r="B40" s="23" t="s">
        <v>18</v>
      </c>
      <c r="C40" s="21">
        <v>996077.66</v>
      </c>
      <c r="D40" s="21">
        <v>993369.59999999998</v>
      </c>
      <c r="E40" s="21"/>
      <c r="F40" s="21">
        <f>D40+E40</f>
        <v>993369.59999999998</v>
      </c>
      <c r="G40" s="21">
        <v>1028331</v>
      </c>
      <c r="H40" s="21">
        <f t="shared" si="17"/>
        <v>-34961.400000000023</v>
      </c>
      <c r="I40" s="43">
        <f>F40/$F$39%</f>
        <v>17.150004635511539</v>
      </c>
      <c r="J40" s="43"/>
    </row>
    <row r="41" spans="1:10">
      <c r="A41" s="22" t="s">
        <v>68</v>
      </c>
      <c r="B41" s="23" t="s">
        <v>19</v>
      </c>
      <c r="C41" s="21">
        <v>352494.57</v>
      </c>
      <c r="D41" s="21">
        <v>343480.68</v>
      </c>
      <c r="E41" s="21"/>
      <c r="F41" s="21">
        <f>D41+E41</f>
        <v>343480.68</v>
      </c>
      <c r="G41" s="21">
        <v>355570</v>
      </c>
      <c r="H41" s="21">
        <f t="shared" si="17"/>
        <v>-12089.320000000007</v>
      </c>
      <c r="I41" s="43">
        <f t="shared" ref="I41:I42" si="18">F41/$F$39%</f>
        <v>5.9300136164914408</v>
      </c>
      <c r="J41" s="43"/>
    </row>
    <row r="42" spans="1:10">
      <c r="A42" s="22" t="s">
        <v>69</v>
      </c>
      <c r="B42" s="23" t="s">
        <v>20</v>
      </c>
      <c r="C42" s="21">
        <v>-63966</v>
      </c>
      <c r="D42" s="21"/>
      <c r="E42" s="21"/>
      <c r="F42" s="21">
        <f>D42+E42</f>
        <v>0</v>
      </c>
      <c r="G42" s="21"/>
      <c r="H42" s="48">
        <f t="shared" si="17"/>
        <v>0</v>
      </c>
      <c r="I42" s="43">
        <f t="shared" si="18"/>
        <v>0</v>
      </c>
      <c r="J42" s="43">
        <f>SUM(I40:I42)</f>
        <v>23.080018252002979</v>
      </c>
    </row>
    <row r="43" spans="1:10">
      <c r="A43" s="22"/>
      <c r="B43" s="23"/>
      <c r="C43" s="24"/>
      <c r="D43" s="24"/>
      <c r="E43" s="24"/>
      <c r="F43" s="24"/>
      <c r="G43" s="24"/>
      <c r="H43" s="24"/>
    </row>
    <row r="44" spans="1:10">
      <c r="A44" s="25"/>
      <c r="B44" s="29" t="s">
        <v>49</v>
      </c>
      <c r="C44" s="21">
        <f t="shared" ref="C44" si="19">SUM(C45:C46)</f>
        <v>1463906.33</v>
      </c>
      <c r="D44" s="21">
        <f t="shared" ref="D44:G44" si="20">SUM(D45:D46)</f>
        <v>986526.24</v>
      </c>
      <c r="E44" s="21">
        <f t="shared" si="20"/>
        <v>0</v>
      </c>
      <c r="F44" s="21">
        <f t="shared" si="20"/>
        <v>986526.24</v>
      </c>
      <c r="G44" s="21">
        <f t="shared" si="20"/>
        <v>1100000</v>
      </c>
      <c r="H44" s="21">
        <f t="shared" si="17"/>
        <v>-113473.76000000001</v>
      </c>
    </row>
    <row r="45" spans="1:10">
      <c r="A45" s="22" t="s">
        <v>70</v>
      </c>
      <c r="B45" s="23" t="s">
        <v>21</v>
      </c>
      <c r="C45" s="21"/>
      <c r="D45" s="21">
        <v>1500</v>
      </c>
      <c r="E45" s="21"/>
      <c r="F45" s="21">
        <f>D45+E45</f>
        <v>1500</v>
      </c>
      <c r="G45" s="21"/>
      <c r="H45" s="21">
        <f t="shared" si="17"/>
        <v>1500</v>
      </c>
    </row>
    <row r="46" spans="1:10">
      <c r="A46" s="22" t="s">
        <v>71</v>
      </c>
      <c r="B46" s="23" t="s">
        <v>22</v>
      </c>
      <c r="C46" s="21">
        <v>1463906.33</v>
      </c>
      <c r="D46" s="21">
        <v>985026.24</v>
      </c>
      <c r="E46" s="21"/>
      <c r="F46" s="21">
        <f>D46+E46</f>
        <v>985026.24</v>
      </c>
      <c r="G46" s="21">
        <v>1100000</v>
      </c>
      <c r="H46" s="48">
        <f t="shared" si="17"/>
        <v>-114973.76000000001</v>
      </c>
    </row>
    <row r="47" spans="1:10">
      <c r="A47" s="22"/>
      <c r="B47" s="23"/>
      <c r="C47" s="24"/>
      <c r="D47" s="24"/>
      <c r="E47" s="24"/>
      <c r="F47" s="24"/>
      <c r="G47" s="24"/>
      <c r="H47" s="24"/>
    </row>
    <row r="48" spans="1:10">
      <c r="A48" s="25"/>
      <c r="B48" s="29" t="s">
        <v>50</v>
      </c>
      <c r="C48" s="21">
        <f t="shared" ref="C48" si="21">SUM(C49:C50)</f>
        <v>657072.52999999991</v>
      </c>
      <c r="D48" s="21">
        <f t="shared" ref="D48:G48" si="22">SUM(D49:D50)</f>
        <v>496890.24</v>
      </c>
      <c r="E48" s="21">
        <f t="shared" si="22"/>
        <v>0</v>
      </c>
      <c r="F48" s="21">
        <f t="shared" si="22"/>
        <v>496890.24</v>
      </c>
      <c r="G48" s="21">
        <f t="shared" si="22"/>
        <v>543261</v>
      </c>
      <c r="H48" s="21">
        <f t="shared" si="17"/>
        <v>-46370.760000000009</v>
      </c>
    </row>
    <row r="49" spans="1:8">
      <c r="A49" s="22" t="s">
        <v>72</v>
      </c>
      <c r="B49" s="23" t="s">
        <v>23</v>
      </c>
      <c r="C49" s="21">
        <v>657077.81999999995</v>
      </c>
      <c r="D49" s="21">
        <v>496890.24</v>
      </c>
      <c r="E49" s="21"/>
      <c r="F49" s="21">
        <f>D49+E49</f>
        <v>496890.24</v>
      </c>
      <c r="G49" s="21">
        <v>543261</v>
      </c>
      <c r="H49" s="21">
        <f t="shared" si="17"/>
        <v>-46370.760000000009</v>
      </c>
    </row>
    <row r="50" spans="1:8">
      <c r="A50" s="22" t="s">
        <v>73</v>
      </c>
      <c r="B50" s="23" t="s">
        <v>24</v>
      </c>
      <c r="C50" s="21">
        <v>-5.29</v>
      </c>
      <c r="D50" s="21"/>
      <c r="E50" s="21"/>
      <c r="F50" s="21">
        <f>D50+E50</f>
        <v>0</v>
      </c>
      <c r="G50" s="21"/>
      <c r="H50" s="48">
        <f t="shared" si="17"/>
        <v>0</v>
      </c>
    </row>
    <row r="51" spans="1:8">
      <c r="A51" s="22"/>
      <c r="B51" s="23"/>
      <c r="C51" s="24"/>
      <c r="D51" s="24"/>
      <c r="E51" s="24"/>
      <c r="F51" s="24"/>
      <c r="G51" s="24"/>
      <c r="H51" s="24"/>
    </row>
    <row r="52" spans="1:8">
      <c r="A52" s="25"/>
      <c r="B52" s="29" t="s">
        <v>25</v>
      </c>
      <c r="C52" s="21">
        <f t="shared" ref="C52" si="23">SUM(C53:C55)</f>
        <v>4300</v>
      </c>
      <c r="D52" s="21">
        <f t="shared" ref="D52:G52" si="24">SUM(D53:D55)</f>
        <v>4100.04</v>
      </c>
      <c r="E52" s="21">
        <f t="shared" si="24"/>
        <v>0</v>
      </c>
      <c r="F52" s="21">
        <f t="shared" si="24"/>
        <v>4100.04</v>
      </c>
      <c r="G52" s="21">
        <f t="shared" si="24"/>
        <v>4100</v>
      </c>
      <c r="H52" s="21">
        <f t="shared" si="17"/>
        <v>3.999999999996362E-2</v>
      </c>
    </row>
    <row r="53" spans="1:8">
      <c r="A53" s="22" t="s">
        <v>74</v>
      </c>
      <c r="B53" s="23" t="s">
        <v>26</v>
      </c>
      <c r="C53" s="21">
        <v>800</v>
      </c>
      <c r="D53" s="21">
        <v>600</v>
      </c>
      <c r="E53" s="21"/>
      <c r="F53" s="21">
        <f>D53+E53</f>
        <v>600</v>
      </c>
      <c r="G53" s="21">
        <v>600</v>
      </c>
      <c r="H53" s="21">
        <f t="shared" si="17"/>
        <v>0</v>
      </c>
    </row>
    <row r="54" spans="1:8">
      <c r="A54" s="22" t="s">
        <v>75</v>
      </c>
      <c r="B54" s="23" t="s">
        <v>27</v>
      </c>
      <c r="C54" s="21">
        <v>3500</v>
      </c>
      <c r="D54" s="21">
        <v>3500.04</v>
      </c>
      <c r="E54" s="21"/>
      <c r="F54" s="21">
        <f>D54+E54</f>
        <v>3500.04</v>
      </c>
      <c r="G54" s="21">
        <v>3500</v>
      </c>
      <c r="H54" s="21">
        <f t="shared" si="17"/>
        <v>3.999999999996362E-2</v>
      </c>
    </row>
    <row r="55" spans="1:8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21"/>
      <c r="H55" s="48">
        <f t="shared" si="17"/>
        <v>0</v>
      </c>
    </row>
    <row r="56" spans="1:8">
      <c r="A56" s="22"/>
      <c r="B56" s="23"/>
      <c r="C56" s="24"/>
      <c r="D56" s="24"/>
      <c r="E56" s="24"/>
      <c r="F56" s="24"/>
      <c r="G56" s="24"/>
      <c r="H56" s="24"/>
    </row>
    <row r="57" spans="1:8">
      <c r="A57" s="25"/>
      <c r="B57" s="29" t="s">
        <v>29</v>
      </c>
      <c r="C57" s="21">
        <f t="shared" ref="C57" si="25">SUM(C58:C59)</f>
        <v>1796419.8899999997</v>
      </c>
      <c r="D57" s="21">
        <f t="shared" ref="D57:G57" si="26">SUM(D58:D59)</f>
        <v>1595706.36</v>
      </c>
      <c r="E57" s="21">
        <f t="shared" si="26"/>
        <v>0</v>
      </c>
      <c r="F57" s="21">
        <f t="shared" si="26"/>
        <v>1595706.36</v>
      </c>
      <c r="G57" s="21">
        <f t="shared" si="26"/>
        <v>1655973</v>
      </c>
      <c r="H57" s="21">
        <f t="shared" si="17"/>
        <v>-60266.639999999898</v>
      </c>
    </row>
    <row r="58" spans="1:8">
      <c r="A58" s="22" t="s">
        <v>77</v>
      </c>
      <c r="B58" s="23" t="s">
        <v>30</v>
      </c>
      <c r="C58" s="21">
        <v>2475160.3199999998</v>
      </c>
      <c r="D58" s="21">
        <v>2409674.16</v>
      </c>
      <c r="E58" s="21"/>
      <c r="F58" s="21">
        <f>D58+E58</f>
        <v>2409674.16</v>
      </c>
      <c r="G58" s="21">
        <v>2469941</v>
      </c>
      <c r="H58" s="21">
        <f t="shared" si="17"/>
        <v>-60266.839999999851</v>
      </c>
    </row>
    <row r="59" spans="1:8">
      <c r="A59" s="22" t="s">
        <v>78</v>
      </c>
      <c r="B59" s="23" t="s">
        <v>31</v>
      </c>
      <c r="C59" s="21">
        <v>-678740.43</v>
      </c>
      <c r="D59" s="21">
        <v>-813967.8</v>
      </c>
      <c r="E59" s="21"/>
      <c r="F59" s="21">
        <f>D59+E59</f>
        <v>-813967.8</v>
      </c>
      <c r="G59" s="21">
        <v>-813968</v>
      </c>
      <c r="H59" s="21">
        <f t="shared" si="17"/>
        <v>0.19999999995343387</v>
      </c>
    </row>
    <row r="60" spans="1:8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>
      <c r="A61" s="34"/>
      <c r="B61" s="27" t="s">
        <v>32</v>
      </c>
      <c r="C61" s="28">
        <f t="shared" ref="C61" si="27">C57+C52+C48+C44+C38</f>
        <v>11020020.75</v>
      </c>
      <c r="D61" s="28">
        <f t="shared" ref="D61:G61" si="28">D57+D52+D48+D44+D38</f>
        <v>10212314.16</v>
      </c>
      <c r="E61" s="28">
        <f t="shared" si="28"/>
        <v>0</v>
      </c>
      <c r="F61" s="28">
        <f t="shared" si="28"/>
        <v>10212314.16</v>
      </c>
      <c r="G61" s="28">
        <f t="shared" si="28"/>
        <v>10683334</v>
      </c>
      <c r="H61" s="28">
        <f t="shared" ref="H61" si="29">F61-G61</f>
        <v>-471019.83999999985</v>
      </c>
    </row>
    <row r="62" spans="1:8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>
      <c r="A63" s="34"/>
      <c r="B63" s="27" t="s">
        <v>33</v>
      </c>
      <c r="C63" s="28">
        <f t="shared" ref="C63" si="30">C31+C33-C61</f>
        <v>-6734314.6899999995</v>
      </c>
      <c r="D63" s="28">
        <f t="shared" ref="D63:G63" si="31">D31+D33-D61</f>
        <v>-6801114</v>
      </c>
      <c r="E63" s="28">
        <f t="shared" si="31"/>
        <v>0</v>
      </c>
      <c r="F63" s="28">
        <f t="shared" si="31"/>
        <v>-6801114</v>
      </c>
      <c r="G63" s="28">
        <f t="shared" si="31"/>
        <v>-6819334</v>
      </c>
      <c r="H63" s="28">
        <f t="shared" ref="H63" si="32">H31-H61</f>
        <v>18220</v>
      </c>
    </row>
    <row r="64" spans="1:8">
      <c r="A64" s="22"/>
      <c r="B64" s="26" t="s">
        <v>46</v>
      </c>
      <c r="C64" s="24"/>
      <c r="D64" s="24"/>
      <c r="E64" s="24"/>
      <c r="F64" s="24"/>
      <c r="G64" s="24"/>
      <c r="H64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</vt:i4>
      </vt:variant>
    </vt:vector>
  </HeadingPairs>
  <TitlesOfParts>
    <vt:vector size="11" baseType="lpstr">
      <vt:lpstr>VAPELK</vt:lpstr>
      <vt:lpstr>VAL YHT</vt:lpstr>
      <vt:lpstr>VAKAOP</vt:lpstr>
      <vt:lpstr>VAVARKPA</vt:lpstr>
      <vt:lpstr>VAPERUSO</vt:lpstr>
      <vt:lpstr>VARUKAOP </vt:lpstr>
      <vt:lpstr>LALUKIOT</vt:lpstr>
      <vt:lpstr>LAMMATIT </vt:lpstr>
      <vt:lpstr>LAIKUIS</vt:lpstr>
      <vt:lpstr>INVESTOINTIOSA </vt:lpstr>
      <vt:lpstr>'INVESTOINTIOSA '!Tulostusalue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Skyttä Pirjo</cp:lastModifiedBy>
  <cp:lastPrinted>2016-03-11T10:47:11Z</cp:lastPrinted>
  <dcterms:created xsi:type="dcterms:W3CDTF">2010-05-19T10:31:59Z</dcterms:created>
  <dcterms:modified xsi:type="dcterms:W3CDTF">2016-10-18T06:47:30Z</dcterms:modified>
</cp:coreProperties>
</file>