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065" windowHeight="5475" activeTab="1"/>
  </bookViews>
  <sheets>
    <sheet name="Yleis" sheetId="1" r:id="rId1"/>
    <sheet name="Keskitetty" sheetId="2" r:id="rId2"/>
    <sheet name="Lisäopetus" sheetId="3" r:id="rId3"/>
    <sheet name="Taul1" sheetId="4" r:id="rId4"/>
  </sheets>
  <definedNames/>
  <calcPr fullCalcOnLoad="1"/>
</workbook>
</file>

<file path=xl/comments1.xml><?xml version="1.0" encoding="utf-8"?>
<comments xmlns="http://schemas.openxmlformats.org/spreadsheetml/2006/main">
  <authors>
    <author>Niemi Petri</author>
    <author>Petri Niemi</author>
  </authors>
  <commentList>
    <comment ref="T6" authorId="0">
      <text>
        <r>
          <rPr>
            <b/>
            <sz val="8"/>
            <rFont val="Tahoma"/>
            <family val="2"/>
          </rPr>
          <t>Niemi Petri:</t>
        </r>
        <r>
          <rPr>
            <sz val="8"/>
            <rFont val="Tahoma"/>
            <family val="2"/>
          </rPr>
          <t xml:space="preserve">
Oppilasta ei tavoitettu lukuisista yrityksistä huolimatta.</t>
        </r>
      </text>
    </comment>
    <comment ref="D39" authorId="1">
      <text>
        <r>
          <rPr>
            <b/>
            <sz val="9"/>
            <rFont val="Tahoma"/>
            <family val="2"/>
          </rPr>
          <t>Petri Niemi:</t>
        </r>
        <r>
          <rPr>
            <sz val="9"/>
            <rFont val="Tahoma"/>
            <family val="2"/>
          </rPr>
          <t xml:space="preserve">
- Iltalukio (25 opp)</t>
        </r>
      </text>
    </comment>
    <comment ref="D22" authorId="1">
      <text>
        <r>
          <rPr>
            <b/>
            <sz val="9"/>
            <rFont val="Tahoma"/>
            <family val="2"/>
          </rPr>
          <t>Petri Niemi:</t>
        </r>
        <r>
          <rPr>
            <sz val="9"/>
            <rFont val="Tahoma"/>
            <family val="2"/>
          </rPr>
          <t xml:space="preserve">
- Iltalukio (25 opp)</t>
        </r>
      </text>
    </comment>
    <comment ref="Z10" authorId="1">
      <text>
        <r>
          <rPr>
            <b/>
            <sz val="9"/>
            <rFont val="Tahoma"/>
            <family val="2"/>
          </rPr>
          <t>Petri Niemi:</t>
        </r>
        <r>
          <rPr>
            <sz val="9"/>
            <rFont val="Tahoma"/>
            <family val="2"/>
          </rPr>
          <t xml:space="preserve">
Peruste ei-sijottumiseen</t>
        </r>
      </text>
    </comment>
    <comment ref="C5" authorId="0">
      <text>
        <r>
          <rPr>
            <b/>
            <sz val="9"/>
            <rFont val="Tahoma"/>
            <family val="2"/>
          </rPr>
          <t>Niemi Petri:</t>
        </r>
        <r>
          <rPr>
            <sz val="9"/>
            <rFont val="Tahoma"/>
            <family val="2"/>
          </rPr>
          <t xml:space="preserve">
Osittain tai kokonaan yksilöllistetty</t>
        </r>
      </text>
    </comment>
  </commentList>
</comments>
</file>

<file path=xl/comments2.xml><?xml version="1.0" encoding="utf-8"?>
<comments xmlns="http://schemas.openxmlformats.org/spreadsheetml/2006/main">
  <authors>
    <author>Niemi Petri</author>
    <author>Petri Niemi</author>
  </authors>
  <commentList>
    <comment ref="T6" authorId="0">
      <text>
        <r>
          <rPr>
            <b/>
            <sz val="8"/>
            <rFont val="Tahoma"/>
            <family val="2"/>
          </rPr>
          <t>Niemi Petri:</t>
        </r>
        <r>
          <rPr>
            <sz val="8"/>
            <rFont val="Tahoma"/>
            <family val="2"/>
          </rPr>
          <t xml:space="preserve">
Oppilasta ei tavoitettu lukuisista yrityksistä huolimatta.</t>
        </r>
      </text>
    </comment>
    <comment ref="Z10" authorId="1">
      <text>
        <r>
          <rPr>
            <b/>
            <sz val="9"/>
            <rFont val="Tahoma"/>
            <family val="2"/>
          </rPr>
          <t>Petri Niemi:</t>
        </r>
        <r>
          <rPr>
            <sz val="9"/>
            <rFont val="Tahoma"/>
            <family val="2"/>
          </rPr>
          <t xml:space="preserve">
Peruste ei sijoittumiselle</t>
        </r>
      </text>
    </comment>
  </commentList>
</comments>
</file>

<file path=xl/comments3.xml><?xml version="1.0" encoding="utf-8"?>
<comments xmlns="http://schemas.openxmlformats.org/spreadsheetml/2006/main">
  <authors>
    <author>Niemi Petri</author>
  </authors>
  <commentList>
    <comment ref="U5" authorId="0">
      <text>
        <r>
          <rPr>
            <b/>
            <sz val="8"/>
            <rFont val="Tahoma"/>
            <family val="2"/>
          </rPr>
          <t>Niemi Petri:</t>
        </r>
        <r>
          <rPr>
            <sz val="8"/>
            <rFont val="Tahoma"/>
            <family val="2"/>
          </rPr>
          <t xml:space="preserve">
Oppilasta ei tavoitettu lukuisista yrityksistä huolimatta.</t>
        </r>
      </text>
    </comment>
  </commentList>
</comments>
</file>

<file path=xl/sharedStrings.xml><?xml version="1.0" encoding="utf-8"?>
<sst xmlns="http://schemas.openxmlformats.org/spreadsheetml/2006/main" count="163" uniqueCount="78">
  <si>
    <t>Lukio</t>
  </si>
  <si>
    <t xml:space="preserve">Perusopetuksen lisäopetus </t>
  </si>
  <si>
    <t xml:space="preserve">Ei sijoittuneet, äidinkieli suomi  </t>
  </si>
  <si>
    <t>Ei sijoittuneet, s2-oppilaat  </t>
  </si>
  <si>
    <t>Oppisopimus</t>
  </si>
  <si>
    <t xml:space="preserve">Työssä </t>
  </si>
  <si>
    <t>Muu nivelvaiheen koulutus</t>
  </si>
  <si>
    <t>Yhteensä</t>
  </si>
  <si>
    <t>Ammatillinen koulutus (pt)</t>
  </si>
  <si>
    <t xml:space="preserve">Sijoittuminen </t>
  </si>
  <si>
    <t>Ammatillinen koulutus</t>
  </si>
  <si>
    <t xml:space="preserve">Nivelvaihekoulutukset </t>
  </si>
  <si>
    <t>YHTEENSÄ (perusopetus, erityisopetus, lisäopetus)</t>
  </si>
  <si>
    <t>Päättodistuksien keskiarvojen keskiarvot</t>
  </si>
  <si>
    <t>Keskiarvo</t>
  </si>
  <si>
    <t>Yksilöllistetty oppimäärä</t>
  </si>
  <si>
    <t>Perusopetuksen oppimäärä</t>
  </si>
  <si>
    <t>YHTEENSÄ</t>
  </si>
  <si>
    <t>Nivelvaihekoulutukset</t>
  </si>
  <si>
    <t>Muuta</t>
  </si>
  <si>
    <t>Rieskalähteen 10-luokka</t>
  </si>
  <si>
    <t>Lukioon tai amatilliseen koulutukseen sijoittuneet %-osuus</t>
  </si>
  <si>
    <t xml:space="preserve">Ensisijaisten hakutoiveiden touteutuminen           %-osuus </t>
  </si>
  <si>
    <t>Perusopetuksen lisäopetuksen oppimäärän suorittaneet</t>
  </si>
  <si>
    <t>Ei päättötodistusta</t>
  </si>
  <si>
    <t>Muut  oppilaitosten suorat haut</t>
  </si>
  <si>
    <t>Ei tietoa sijoittumisesta</t>
  </si>
  <si>
    <t xml:space="preserve"> Tilanne elokuussa jälkiohjauksen jälkeen (oppilas merkitään vain yhteen sarakkeeseen)</t>
  </si>
  <si>
    <t>10.lk opintoja suorittaneet</t>
  </si>
  <si>
    <t xml:space="preserve">Ei sijouttunut varsinaisessa haussa </t>
  </si>
  <si>
    <t>Sijoittunut jatkokoulutukseen ennen 2013 yhteishakua</t>
  </si>
  <si>
    <t xml:space="preserve">Ensisijaisten hakutoiveiden touteutuminen </t>
  </si>
  <si>
    <t>Oppilasmäärä</t>
  </si>
  <si>
    <t xml:space="preserve">Ei hakenut jatkokoulutukseen </t>
  </si>
  <si>
    <t>Ei sijoittuneiden määrä</t>
  </si>
  <si>
    <t>Yleisopetus</t>
  </si>
  <si>
    <t>Perusopetuksen lisäopetus</t>
  </si>
  <si>
    <t>Ei sijoittuneet</t>
  </si>
  <si>
    <t xml:space="preserve">Ei sijouttunut </t>
  </si>
  <si>
    <t>Ei sijouttunut  %-osuus</t>
  </si>
  <si>
    <t>Ei sijouttunut %-osuus</t>
  </si>
  <si>
    <t>Ei sijouttunut varsinaisessa haussa</t>
  </si>
  <si>
    <t xml:space="preserve">Ensisijaisten hakutoiveiden touteutuminen varinaisessa haussa </t>
  </si>
  <si>
    <t xml:space="preserve"> </t>
  </si>
  <si>
    <t xml:space="preserve">Opintopolku-tiedonsiirto </t>
  </si>
  <si>
    <t>Keskitetyn palvelun koulujen oppilaiden sijoittuminen peruskoulun jälkeiseen koulutukseen 2014</t>
  </si>
  <si>
    <t>Ensisijassa yleisopetusta antavien koulujen oppilaiden sijoittuminen peruskoulun jälkeiseen koulutukseen 2014</t>
  </si>
  <si>
    <t>Perusopetuksen lisäopetuksen oppilaiden sijoittuminen 2014</t>
  </si>
  <si>
    <t>Vasaramäen 9+ -luokat</t>
  </si>
  <si>
    <t>Tammikuun Opintopolku-tiedonsiirron jälkeen keskeyttäneet</t>
  </si>
  <si>
    <t xml:space="preserve">Varsinainen yhteishaku, 23.6. yhteenveto </t>
  </si>
  <si>
    <t>HUOM! Yksi tiedonsiirrossa mukana ollut oppilas käy huoltajan pyynnöstä 9. lk uudelleen.</t>
  </si>
  <si>
    <t>Luvussa mukana 3 oppilasta, jotka eivät ole suorittaneet peruskoulun oppimäärää!</t>
  </si>
  <si>
    <t xml:space="preserve">Ensisijaisten hakutoiveiden touteutuminen %-osuus </t>
  </si>
  <si>
    <t>%-osuus</t>
  </si>
  <si>
    <t>Keskitetty</t>
  </si>
  <si>
    <t>Yläkoulu 1</t>
  </si>
  <si>
    <t>Yläkoulu 2</t>
  </si>
  <si>
    <t>Yläkoulu 3</t>
  </si>
  <si>
    <t>Yläkoulu 4</t>
  </si>
  <si>
    <t>Yläkoulu 5</t>
  </si>
  <si>
    <t>Yläkoulu 6</t>
  </si>
  <si>
    <t>Yläkoulu 7</t>
  </si>
  <si>
    <t>Yläkoulu 8</t>
  </si>
  <si>
    <t>Yläkoulu 9</t>
  </si>
  <si>
    <t>Yläkoulu 10</t>
  </si>
  <si>
    <t>Yläkoulu 11</t>
  </si>
  <si>
    <t>Yläkoulu 12</t>
  </si>
  <si>
    <t>Yläkoulu 13</t>
  </si>
  <si>
    <t>Yläkoulu 14</t>
  </si>
  <si>
    <t>Yläkoulu 15</t>
  </si>
  <si>
    <t>Ammattillinen</t>
  </si>
  <si>
    <t>Keskitetyt</t>
  </si>
  <si>
    <t>Lukioon tai ammatilliseen koulutukseen sijoittuneet</t>
  </si>
  <si>
    <t>Tulkinta:  Tilastossa ei näy se, onko oppilas ottanut koulupaikan vastaan ja pysynyt koulupaikassa.</t>
  </si>
  <si>
    <t>10. lk. todistuksien keskiarvojen keskiarvo</t>
  </si>
  <si>
    <t>Ei sijouttunut     %-osuus</t>
  </si>
  <si>
    <t>Päättötodistuksien keskiarvojen keskiarvot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</si>
</sst>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Kyllä&quot;;&quot;Kyllä&quot;;&quot;Ei&quot;"/>
    <numFmt numFmtId="166" formatCode="&quot;Tosi&quot;;&quot;Tosi&quot;;&quot;Epätosi&quot;"/>
    <numFmt numFmtId="167" formatCode="&quot;Käytössä&quot;;&quot;Käytössä&quot;;&quot;Ei käytössä&quot;"/>
    <numFmt numFmtId="168" formatCode="0.0\ %"/>
    <numFmt numFmtId="169" formatCode="[$-40B]d\.\ mmmm&quot;ta &quot;yyyy"/>
    <numFmt numFmtId="170" formatCode="#,##0.00\ &quot;€&quot;"/>
    <numFmt numFmtId="171" formatCode="[$€-2]\ #\ ##,000_);[Red]\([$€-2]\ #\ ##,000\)"/>
    <numFmt numFmtId="172" formatCode="0.E+00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2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etica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10"/>
      <name val="Helvetica"/>
      <family val="0"/>
    </font>
    <font>
      <b/>
      <sz val="10"/>
      <color indexed="10"/>
      <name val="Helvetica"/>
      <family val="0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0"/>
      <color rgb="FFFF0000"/>
      <name val="Helvetica"/>
      <family val="0"/>
    </font>
    <font>
      <b/>
      <sz val="10"/>
      <color rgb="FFFF0000"/>
      <name val="Helvetica"/>
      <family val="0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2" applyNumberFormat="0" applyAlignment="0" applyProtection="0"/>
    <xf numFmtId="0" fontId="47" fillId="32" borderId="8" applyNumberFormat="0" applyAlignment="0" applyProtection="0"/>
    <xf numFmtId="0" fontId="4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68" fontId="0" fillId="33" borderId="10" xfId="0" applyNumberForma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textRotation="90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9" fillId="0" borderId="0" xfId="0" applyFont="1" applyFill="1" applyAlignment="1">
      <alignment/>
    </xf>
    <xf numFmtId="0" fontId="0" fillId="0" borderId="16" xfId="0" applyBorder="1" applyAlignment="1">
      <alignment horizontal="center" textRotation="90" wrapText="1"/>
    </xf>
    <xf numFmtId="0" fontId="0" fillId="0" borderId="0" xfId="0" applyFont="1" applyFill="1" applyBorder="1" applyAlignment="1">
      <alignment/>
    </xf>
    <xf numFmtId="1" fontId="0" fillId="34" borderId="10" xfId="0" applyNumberFormat="1" applyFill="1" applyBorder="1" applyAlignment="1">
      <alignment horizontal="center"/>
    </xf>
    <xf numFmtId="0" fontId="0" fillId="0" borderId="13" xfId="0" applyFont="1" applyBorder="1" applyAlignment="1">
      <alignment/>
    </xf>
    <xf numFmtId="9" fontId="0" fillId="0" borderId="10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9" fontId="0" fillId="0" borderId="17" xfId="0" applyNumberFormat="1" applyFill="1" applyBorder="1" applyAlignment="1">
      <alignment horizontal="center"/>
    </xf>
    <xf numFmtId="9" fontId="0" fillId="0" borderId="0" xfId="0" applyNumberFormat="1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0" fontId="0" fillId="0" borderId="18" xfId="0" applyFont="1" applyBorder="1" applyAlignment="1">
      <alignment/>
    </xf>
    <xf numFmtId="1" fontId="0" fillId="0" borderId="19" xfId="0" applyNumberForma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>
      <alignment textRotation="90" wrapText="1"/>
    </xf>
    <xf numFmtId="0" fontId="50" fillId="0" borderId="0" xfId="0" applyFont="1" applyAlignment="1">
      <alignment horizontal="right" wrapText="1" readingOrder="1"/>
    </xf>
    <xf numFmtId="0" fontId="51" fillId="0" borderId="0" xfId="0" applyFont="1" applyAlignment="1">
      <alignment horizontal="right" wrapText="1" readingOrder="1"/>
    </xf>
    <xf numFmtId="1" fontId="0" fillId="0" borderId="20" xfId="0" applyNumberFormat="1" applyFon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1" fontId="0" fillId="0" borderId="2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9" fontId="0" fillId="0" borderId="13" xfId="0" applyNumberFormat="1" applyFill="1" applyBorder="1" applyAlignment="1">
      <alignment horizontal="center"/>
    </xf>
    <xf numFmtId="0" fontId="0" fillId="0" borderId="21" xfId="0" applyBorder="1" applyAlignment="1">
      <alignment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right" wrapText="1" readingOrder="1"/>
    </xf>
    <xf numFmtId="0" fontId="52" fillId="0" borderId="0" xfId="0" applyFont="1" applyBorder="1" applyAlignment="1">
      <alignment/>
    </xf>
    <xf numFmtId="1" fontId="0" fillId="33" borderId="10" xfId="0" applyNumberFormat="1" applyFill="1" applyBorder="1" applyAlignment="1">
      <alignment horizontal="center"/>
    </xf>
    <xf numFmtId="1" fontId="49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20" xfId="0" applyNumberFormat="1" applyFont="1" applyFill="1" applyBorder="1" applyAlignment="1" applyProtection="1">
      <alignment horizontal="center"/>
      <protection/>
    </xf>
    <xf numFmtId="1" fontId="33" fillId="0" borderId="10" xfId="0" applyNumberFormat="1" applyFont="1" applyFill="1" applyBorder="1" applyAlignment="1" applyProtection="1">
      <alignment horizontal="center"/>
      <protection/>
    </xf>
    <xf numFmtId="1" fontId="0" fillId="0" borderId="22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2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 applyProtection="1">
      <alignment horizontal="center"/>
      <protection/>
    </xf>
    <xf numFmtId="1" fontId="0" fillId="0" borderId="22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right"/>
    </xf>
    <xf numFmtId="1" fontId="0" fillId="33" borderId="10" xfId="0" applyNumberFormat="1" applyFont="1" applyFill="1" applyBorder="1" applyAlignment="1">
      <alignment horizontal="center"/>
    </xf>
    <xf numFmtId="1" fontId="5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" fontId="0" fillId="0" borderId="24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2" xfId="0" applyNumberFormat="1" applyBorder="1" applyAlignment="1">
      <alignment textRotation="90" wrapText="1"/>
    </xf>
    <xf numFmtId="1" fontId="0" fillId="0" borderId="22" xfId="0" applyNumberFormat="1" applyBorder="1" applyAlignment="1">
      <alignment wrapText="1"/>
    </xf>
    <xf numFmtId="1" fontId="0" fillId="0" borderId="22" xfId="0" applyNumberForma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0" xfId="0" applyNumberFormat="1" applyFill="1" applyBorder="1" applyAlignment="1" applyProtection="1">
      <alignment/>
      <protection locked="0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50" fillId="0" borderId="0" xfId="0" applyNumberFormat="1" applyFont="1" applyAlignment="1">
      <alignment horizontal="left" readingOrder="1"/>
    </xf>
    <xf numFmtId="1" fontId="13" fillId="0" borderId="0" xfId="0" applyNumberFormat="1" applyFont="1" applyAlignment="1">
      <alignment horizontal="left" readingOrder="1"/>
    </xf>
    <xf numFmtId="1" fontId="0" fillId="0" borderId="0" xfId="0" applyNumberFormat="1" applyFont="1" applyAlignment="1">
      <alignment horizontal="left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1" fontId="0" fillId="0" borderId="26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1" fontId="49" fillId="0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1" fontId="0" fillId="0" borderId="26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13" xfId="0" applyNumberFormat="1" applyFill="1" applyBorder="1" applyAlignment="1" applyProtection="1">
      <alignment/>
      <protection locked="0"/>
    </xf>
    <xf numFmtId="1" fontId="0" fillId="0" borderId="0" xfId="0" applyNumberFormat="1" applyFill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" fontId="0" fillId="0" borderId="13" xfId="0" applyNumberFormat="1" applyFill="1" applyBorder="1" applyAlignment="1">
      <alignment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/>
    </xf>
    <xf numFmtId="1" fontId="0" fillId="0" borderId="26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Border="1" applyAlignment="1">
      <alignment/>
    </xf>
    <xf numFmtId="1" fontId="0" fillId="0" borderId="22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9" fontId="0" fillId="0" borderId="14" xfId="0" applyNumberFormat="1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0" xfId="0" applyNumberFormat="1" applyAlignment="1">
      <alignment wrapText="1"/>
    </xf>
    <xf numFmtId="9" fontId="0" fillId="0" borderId="0" xfId="0" applyNumberFormat="1" applyFill="1" applyBorder="1" applyAlignment="1">
      <alignment/>
    </xf>
    <xf numFmtId="9" fontId="0" fillId="0" borderId="0" xfId="0" applyNumberFormat="1" applyFill="1" applyBorder="1" applyAlignment="1">
      <alignment horizontal="center" vertical="center"/>
    </xf>
    <xf numFmtId="9" fontId="0" fillId="0" borderId="0" xfId="0" applyNumberFormat="1" applyBorder="1" applyAlignment="1">
      <alignment/>
    </xf>
    <xf numFmtId="9" fontId="4" fillId="0" borderId="0" xfId="0" applyNumberFormat="1" applyFont="1" applyAlignment="1">
      <alignment/>
    </xf>
    <xf numFmtId="9" fontId="0" fillId="0" borderId="15" xfId="0" applyNumberFormat="1" applyFill="1" applyBorder="1" applyAlignment="1">
      <alignment horizontal="center"/>
    </xf>
    <xf numFmtId="9" fontId="3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9" fontId="50" fillId="0" borderId="0" xfId="0" applyNumberFormat="1" applyFont="1" applyAlignment="1">
      <alignment horizontal="center" wrapText="1"/>
    </xf>
    <xf numFmtId="0" fontId="50" fillId="0" borderId="0" xfId="0" applyFont="1" applyAlignment="1">
      <alignment horizontal="center" wrapText="1"/>
    </xf>
    <xf numFmtId="9" fontId="13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1" fontId="0" fillId="0" borderId="0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1" fontId="0" fillId="0" borderId="19" xfId="0" applyNumberFormat="1" applyFont="1" applyFill="1" applyBorder="1" applyAlignment="1" applyProtection="1">
      <alignment horizontal="center"/>
      <protection locked="0"/>
    </xf>
    <xf numFmtId="1" fontId="0" fillId="35" borderId="10" xfId="0" applyNumberFormat="1" applyFont="1" applyFill="1" applyBorder="1" applyAlignment="1" applyProtection="1">
      <alignment horizontal="center"/>
      <protection/>
    </xf>
    <xf numFmtId="1" fontId="0" fillId="35" borderId="20" xfId="0" applyNumberFormat="1" applyFont="1" applyFill="1" applyBorder="1" applyAlignment="1" applyProtection="1">
      <alignment horizontal="center"/>
      <protection locked="0"/>
    </xf>
    <xf numFmtId="1" fontId="0" fillId="35" borderId="10" xfId="0" applyNumberFormat="1" applyFill="1" applyBorder="1" applyAlignment="1" applyProtection="1">
      <alignment horizontal="center"/>
      <protection locked="0"/>
    </xf>
    <xf numFmtId="1" fontId="0" fillId="35" borderId="20" xfId="0" applyNumberFormat="1" applyFill="1" applyBorder="1" applyAlignment="1" applyProtection="1">
      <alignment horizontal="center"/>
      <protection locked="0"/>
    </xf>
    <xf numFmtId="1" fontId="0" fillId="35" borderId="26" xfId="0" applyNumberFormat="1" applyFill="1" applyBorder="1" applyAlignment="1" applyProtection="1">
      <alignment horizontal="center"/>
      <protection locked="0"/>
    </xf>
    <xf numFmtId="1" fontId="0" fillId="35" borderId="10" xfId="0" applyNumberFormat="1" applyFont="1" applyFill="1" applyBorder="1" applyAlignment="1" applyProtection="1">
      <alignment horizontal="center"/>
      <protection locked="0"/>
    </xf>
    <xf numFmtId="1" fontId="0" fillId="35" borderId="0" xfId="0" applyNumberFormat="1" applyFill="1" applyAlignment="1">
      <alignment/>
    </xf>
    <xf numFmtId="1" fontId="0" fillId="0" borderId="27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 applyProtection="1">
      <alignment vertical="center" textRotation="1" wrapText="1"/>
      <protection locked="0"/>
    </xf>
    <xf numFmtId="1" fontId="0" fillId="0" borderId="10" xfId="0" applyNumberFormat="1" applyFont="1" applyFill="1" applyBorder="1" applyAlignment="1" applyProtection="1">
      <alignment vertical="center" wrapText="1"/>
      <protection locked="0"/>
    </xf>
    <xf numFmtId="168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 textRotation="90" wrapText="1"/>
    </xf>
    <xf numFmtId="0" fontId="0" fillId="0" borderId="0" xfId="0" applyFont="1" applyBorder="1" applyAlignment="1">
      <alignment textRotation="90" wrapText="1"/>
    </xf>
    <xf numFmtId="0" fontId="0" fillId="0" borderId="2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 horizontal="center" textRotation="90" wrapText="1"/>
    </xf>
    <xf numFmtId="1" fontId="0" fillId="0" borderId="26" xfId="0" applyNumberFormat="1" applyFont="1" applyFill="1" applyBorder="1" applyAlignment="1" applyProtection="1">
      <alignment horizontal="center"/>
      <protection locked="0"/>
    </xf>
    <xf numFmtId="1" fontId="0" fillId="0" borderId="29" xfId="0" applyNumberFormat="1" applyFont="1" applyFill="1" applyBorder="1" applyAlignment="1" applyProtection="1">
      <alignment horizontal="center"/>
      <protection locked="0"/>
    </xf>
    <xf numFmtId="1" fontId="0" fillId="0" borderId="22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2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>
      <alignment horizontal="center"/>
    </xf>
    <xf numFmtId="1" fontId="0" fillId="36" borderId="14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68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0" fillId="0" borderId="10" xfId="0" applyNumberFormat="1" applyFill="1" applyBorder="1" applyAlignment="1" applyProtection="1">
      <alignment horizontal="center"/>
      <protection locked="0"/>
    </xf>
    <xf numFmtId="168" fontId="0" fillId="0" borderId="0" xfId="0" applyNumberFormat="1" applyFill="1" applyBorder="1" applyAlignment="1" applyProtection="1">
      <alignment horizontal="center"/>
      <protection locked="0"/>
    </xf>
    <xf numFmtId="168" fontId="0" fillId="0" borderId="27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8" fontId="0" fillId="0" borderId="25" xfId="0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1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Alignment="1">
      <alignment/>
    </xf>
    <xf numFmtId="1" fontId="0" fillId="0" borderId="24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22" xfId="0" applyNumberFormat="1" applyFont="1" applyBorder="1" applyAlignment="1">
      <alignment textRotation="90" wrapText="1"/>
    </xf>
    <xf numFmtId="1" fontId="0" fillId="0" borderId="22" xfId="0" applyNumberFormat="1" applyFont="1" applyBorder="1" applyAlignment="1">
      <alignment wrapText="1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0" fillId="0" borderId="10" xfId="0" applyNumberFormat="1" applyFont="1" applyBorder="1" applyAlignment="1">
      <alignment/>
    </xf>
    <xf numFmtId="9" fontId="0" fillId="0" borderId="10" xfId="0" applyNumberFormat="1" applyFont="1" applyFill="1" applyBorder="1" applyAlignment="1" applyProtection="1">
      <alignment vertical="center" wrapText="1"/>
      <protection locked="0"/>
    </xf>
    <xf numFmtId="168" fontId="0" fillId="0" borderId="17" xfId="0" applyNumberForma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2" fontId="9" fillId="0" borderId="29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35" borderId="29" xfId="0" applyNumberFormat="1" applyFont="1" applyFill="1" applyBorder="1" applyAlignment="1" applyProtection="1">
      <alignment horizontal="center"/>
      <protection/>
    </xf>
    <xf numFmtId="0" fontId="0" fillId="0" borderId="30" xfId="0" applyFont="1" applyBorder="1" applyAlignment="1">
      <alignment textRotation="90" wrapText="1"/>
    </xf>
    <xf numFmtId="168" fontId="0" fillId="0" borderId="10" xfId="0" applyNumberFormat="1" applyFont="1" applyFill="1" applyBorder="1" applyAlignment="1" applyProtection="1">
      <alignment vertical="center" wrapText="1"/>
      <protection locked="0"/>
    </xf>
    <xf numFmtId="1" fontId="0" fillId="0" borderId="10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0" fontId="0" fillId="0" borderId="30" xfId="0" applyFont="1" applyBorder="1" applyAlignment="1">
      <alignment/>
    </xf>
    <xf numFmtId="168" fontId="0" fillId="0" borderId="26" xfId="0" applyNumberFormat="1" applyFont="1" applyFill="1" applyBorder="1" applyAlignment="1">
      <alignment/>
    </xf>
    <xf numFmtId="1" fontId="0" fillId="0" borderId="32" xfId="0" applyNumberFormat="1" applyFont="1" applyBorder="1" applyAlignment="1">
      <alignment horizontal="center"/>
    </xf>
    <xf numFmtId="168" fontId="0" fillId="0" borderId="32" xfId="0" applyNumberFormat="1" applyFont="1" applyBorder="1" applyAlignment="1">
      <alignment/>
    </xf>
    <xf numFmtId="10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 textRotation="90" wrapText="1"/>
    </xf>
    <xf numFmtId="1" fontId="0" fillId="0" borderId="26" xfId="0" applyNumberFormat="1" applyFont="1" applyFill="1" applyBorder="1" applyAlignment="1" applyProtection="1">
      <alignment vertical="center" wrapText="1"/>
      <protection locked="0"/>
    </xf>
    <xf numFmtId="168" fontId="0" fillId="0" borderId="26" xfId="0" applyNumberFormat="1" applyFont="1" applyBorder="1" applyAlignment="1">
      <alignment/>
    </xf>
    <xf numFmtId="1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34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1" fontId="0" fillId="0" borderId="13" xfId="0" applyNumberFormat="1" applyFont="1" applyFill="1" applyBorder="1" applyAlignment="1">
      <alignment/>
    </xf>
    <xf numFmtId="168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13" xfId="0" applyNumberFormat="1" applyFont="1" applyFill="1" applyBorder="1" applyAlignment="1" applyProtection="1">
      <alignment horizontal="center"/>
      <protection locked="0"/>
    </xf>
    <xf numFmtId="9" fontId="0" fillId="0" borderId="13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9" fontId="0" fillId="0" borderId="17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/>
    </xf>
    <xf numFmtId="1" fontId="0" fillId="36" borderId="35" xfId="0" applyNumberFormat="1" applyFont="1" applyFill="1" applyBorder="1" applyAlignment="1">
      <alignment horizontal="center"/>
    </xf>
    <xf numFmtId="1" fontId="0" fillId="36" borderId="36" xfId="0" applyNumberFormat="1" applyFont="1" applyFill="1" applyBorder="1" applyAlignment="1">
      <alignment horizontal="center"/>
    </xf>
    <xf numFmtId="0" fontId="0" fillId="0" borderId="30" xfId="0" applyFont="1" applyBorder="1" applyAlignment="1">
      <alignment wrapText="1"/>
    </xf>
    <xf numFmtId="0" fontId="0" fillId="0" borderId="33" xfId="0" applyFont="1" applyBorder="1" applyAlignment="1">
      <alignment/>
    </xf>
    <xf numFmtId="1" fontId="0" fillId="0" borderId="37" xfId="0" applyNumberFormat="1" applyFont="1" applyBorder="1" applyAlignment="1">
      <alignment/>
    </xf>
    <xf numFmtId="0" fontId="0" fillId="0" borderId="17" xfId="0" applyFont="1" applyFill="1" applyBorder="1" applyAlignment="1" applyProtection="1">
      <alignment/>
      <protection locked="0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1" fontId="33" fillId="36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left"/>
    </xf>
    <xf numFmtId="1" fontId="0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1" fontId="0" fillId="0" borderId="13" xfId="0" applyNumberFormat="1" applyFont="1" applyFill="1" applyBorder="1" applyAlignment="1" applyProtection="1">
      <alignment horizontal="center"/>
      <protection/>
    </xf>
    <xf numFmtId="1" fontId="0" fillId="0" borderId="13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0" fontId="0" fillId="33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textRotation="90"/>
    </xf>
    <xf numFmtId="9" fontId="0" fillId="0" borderId="0" xfId="0" applyNumberFormat="1" applyFont="1" applyFill="1" applyBorder="1" applyAlignment="1">
      <alignment textRotation="90"/>
    </xf>
    <xf numFmtId="1" fontId="0" fillId="0" borderId="0" xfId="0" applyNumberFormat="1" applyFill="1" applyBorder="1" applyAlignment="1">
      <alignment textRotation="90"/>
    </xf>
    <xf numFmtId="9" fontId="0" fillId="0" borderId="0" xfId="0" applyNumberFormat="1" applyFill="1" applyBorder="1" applyAlignment="1">
      <alignment textRotation="90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 horizontal="left"/>
    </xf>
    <xf numFmtId="9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9" fontId="0" fillId="0" borderId="14" xfId="0" applyNumberFormat="1" applyFont="1" applyBorder="1" applyAlignment="1">
      <alignment horizontal="center"/>
    </xf>
    <xf numFmtId="9" fontId="0" fillId="0" borderId="15" xfId="0" applyNumberFormat="1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9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1" fontId="0" fillId="0" borderId="17" xfId="0" applyNumberFormat="1" applyFont="1" applyFill="1" applyBorder="1" applyAlignment="1" applyProtection="1">
      <alignment/>
      <protection locked="0"/>
    </xf>
    <xf numFmtId="1" fontId="0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1" fontId="0" fillId="36" borderId="20" xfId="0" applyNumberFormat="1" applyFont="1" applyFill="1" applyBorder="1" applyAlignment="1" applyProtection="1">
      <alignment horizontal="center"/>
      <protection/>
    </xf>
    <xf numFmtId="1" fontId="33" fillId="36" borderId="20" xfId="0" applyNumberFormat="1" applyFont="1" applyFill="1" applyBorder="1" applyAlignment="1" applyProtection="1">
      <alignment horizontal="center"/>
      <protection/>
    </xf>
    <xf numFmtId="1" fontId="0" fillId="36" borderId="10" xfId="0" applyNumberFormat="1" applyFont="1" applyFill="1" applyBorder="1" applyAlignment="1" applyProtection="1">
      <alignment horizontal="center"/>
      <protection/>
    </xf>
    <xf numFmtId="1" fontId="33" fillId="36" borderId="10" xfId="0" applyNumberFormat="1" applyFont="1" applyFill="1" applyBorder="1" applyAlignment="1" applyProtection="1">
      <alignment horizontal="center"/>
      <protection/>
    </xf>
    <xf numFmtId="1" fontId="0" fillId="36" borderId="10" xfId="0" applyNumberFormat="1" applyFill="1" applyBorder="1" applyAlignment="1" applyProtection="1">
      <alignment horizontal="center"/>
      <protection locked="0"/>
    </xf>
    <xf numFmtId="1" fontId="0" fillId="36" borderId="10" xfId="0" applyNumberFormat="1" applyFont="1" applyFill="1" applyBorder="1" applyAlignment="1" applyProtection="1">
      <alignment horizontal="center"/>
      <protection locked="0"/>
    </xf>
    <xf numFmtId="1" fontId="33" fillId="36" borderId="10" xfId="0" applyNumberFormat="1" applyFont="1" applyFill="1" applyBorder="1" applyAlignment="1" applyProtection="1">
      <alignment horizontal="center"/>
      <protection locked="0"/>
    </xf>
    <xf numFmtId="1" fontId="0" fillId="36" borderId="29" xfId="0" applyNumberFormat="1" applyFont="1" applyFill="1" applyBorder="1" applyAlignment="1" applyProtection="1">
      <alignment horizontal="center"/>
      <protection locked="0"/>
    </xf>
    <xf numFmtId="2" fontId="0" fillId="36" borderId="41" xfId="0" applyNumberFormat="1" applyFont="1" applyFill="1" applyBorder="1" applyAlignment="1" applyProtection="1">
      <alignment horizontal="center"/>
      <protection/>
    </xf>
    <xf numFmtId="2" fontId="0" fillId="36" borderId="17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 textRotation="90" wrapText="1"/>
    </xf>
    <xf numFmtId="1" fontId="0" fillId="0" borderId="0" xfId="0" applyNumberFormat="1" applyFont="1" applyBorder="1" applyAlignment="1">
      <alignment horizontal="center" textRotation="90" wrapText="1"/>
    </xf>
    <xf numFmtId="1" fontId="0" fillId="0" borderId="42" xfId="0" applyNumberFormat="1" applyFont="1" applyBorder="1" applyAlignment="1">
      <alignment horizontal="center" textRotation="90" wrapText="1"/>
    </xf>
    <xf numFmtId="0" fontId="2" fillId="37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10" xfId="0" applyFont="1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37" borderId="27" xfId="0" applyFont="1" applyFill="1" applyBorder="1" applyAlignment="1">
      <alignment textRotation="90" wrapText="1"/>
    </xf>
    <xf numFmtId="0" fontId="0" fillId="37" borderId="43" xfId="0" applyFill="1" applyBorder="1" applyAlignment="1">
      <alignment textRotation="90" wrapText="1"/>
    </xf>
    <xf numFmtId="0" fontId="0" fillId="37" borderId="32" xfId="0" applyFill="1" applyBorder="1" applyAlignment="1">
      <alignment textRotation="90" wrapText="1"/>
    </xf>
    <xf numFmtId="0" fontId="0" fillId="0" borderId="21" xfId="0" applyFont="1" applyBorder="1" applyAlignment="1">
      <alignment/>
    </xf>
    <xf numFmtId="0" fontId="0" fillId="0" borderId="28" xfId="0" applyBorder="1" applyAlignment="1">
      <alignment/>
    </xf>
    <xf numFmtId="0" fontId="0" fillId="37" borderId="21" xfId="0" applyFont="1" applyFill="1" applyBorder="1" applyAlignment="1">
      <alignment horizontal="left" wrapText="1"/>
    </xf>
    <xf numFmtId="0" fontId="0" fillId="37" borderId="28" xfId="0" applyFill="1" applyBorder="1" applyAlignment="1">
      <alignment horizontal="left" wrapText="1"/>
    </xf>
    <xf numFmtId="0" fontId="0" fillId="37" borderId="44" xfId="0" applyFill="1" applyBorder="1" applyAlignment="1">
      <alignment horizontal="left" wrapText="1"/>
    </xf>
    <xf numFmtId="0" fontId="0" fillId="37" borderId="10" xfId="0" applyFill="1" applyBorder="1" applyAlignment="1">
      <alignment textRotation="90" wrapText="1"/>
    </xf>
    <xf numFmtId="0" fontId="0" fillId="37" borderId="10" xfId="0" applyFont="1" applyFill="1" applyBorder="1" applyAlignment="1">
      <alignment textRotation="90" wrapText="1"/>
    </xf>
    <xf numFmtId="1" fontId="0" fillId="0" borderId="19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ill="1" applyBorder="1" applyAlignment="1" applyProtection="1">
      <alignment/>
      <protection locked="0"/>
    </xf>
    <xf numFmtId="1" fontId="0" fillId="0" borderId="17" xfId="0" applyNumberFormat="1" applyFill="1" applyBorder="1" applyAlignment="1" applyProtection="1">
      <alignment/>
      <protection locked="0"/>
    </xf>
    <xf numFmtId="0" fontId="0" fillId="0" borderId="31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35" borderId="19" xfId="0" applyNumberFormat="1" applyFont="1" applyFill="1" applyBorder="1" applyAlignment="1" applyProtection="1">
      <alignment horizontal="left"/>
      <protection locked="0"/>
    </xf>
    <xf numFmtId="1" fontId="0" fillId="35" borderId="10" xfId="0" applyNumberFormat="1" applyFill="1" applyBorder="1" applyAlignment="1" applyProtection="1">
      <alignment/>
      <protection locked="0"/>
    </xf>
    <xf numFmtId="1" fontId="0" fillId="35" borderId="17" xfId="0" applyNumberFormat="1" applyFill="1" applyBorder="1" applyAlignment="1" applyProtection="1">
      <alignment/>
      <protection locked="0"/>
    </xf>
    <xf numFmtId="0" fontId="0" fillId="0" borderId="11" xfId="0" applyFont="1" applyBorder="1" applyAlignment="1">
      <alignment horizontal="center" textRotation="90" wrapText="1"/>
    </xf>
    <xf numFmtId="0" fontId="0" fillId="0" borderId="0" xfId="0" applyBorder="1" applyAlignment="1">
      <alignment horizontal="center" wrapText="1"/>
    </xf>
    <xf numFmtId="1" fontId="0" fillId="0" borderId="18" xfId="0" applyNumberFormat="1" applyFont="1" applyBorder="1" applyAlignment="1">
      <alignment textRotation="90" wrapText="1"/>
    </xf>
    <xf numFmtId="1" fontId="0" fillId="0" borderId="10" xfId="0" applyNumberFormat="1" applyBorder="1" applyAlignment="1">
      <alignment textRotation="90" wrapText="1"/>
    </xf>
    <xf numFmtId="0" fontId="0" fillId="0" borderId="4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1" fontId="0" fillId="0" borderId="33" xfId="0" applyNumberFormat="1" applyFont="1" applyFill="1" applyBorder="1" applyAlignment="1">
      <alignment horizontal="center" textRotation="90" wrapText="1"/>
    </xf>
    <xf numFmtId="1" fontId="0" fillId="0" borderId="30" xfId="0" applyNumberFormat="1" applyBorder="1" applyAlignment="1">
      <alignment textRotation="90" wrapText="1"/>
    </xf>
    <xf numFmtId="0" fontId="0" fillId="0" borderId="10" xfId="0" applyNumberFormat="1" applyFont="1" applyBorder="1" applyAlignment="1">
      <alignment textRotation="90" wrapText="1"/>
    </xf>
    <xf numFmtId="0" fontId="0" fillId="0" borderId="10" xfId="0" applyBorder="1" applyAlignment="1">
      <alignment wrapText="1"/>
    </xf>
    <xf numFmtId="1" fontId="0" fillId="0" borderId="46" xfId="0" applyNumberFormat="1" applyFont="1" applyBorder="1" applyAlignment="1">
      <alignment textRotation="90" wrapText="1"/>
    </xf>
    <xf numFmtId="1" fontId="0" fillId="0" borderId="20" xfId="0" applyNumberFormat="1" applyBorder="1" applyAlignment="1">
      <alignment textRotation="90" wrapText="1"/>
    </xf>
    <xf numFmtId="9" fontId="0" fillId="0" borderId="11" xfId="0" applyNumberFormat="1" applyFont="1" applyBorder="1" applyAlignment="1">
      <alignment textRotation="90" wrapText="1"/>
    </xf>
    <xf numFmtId="9" fontId="0" fillId="0" borderId="0" xfId="0" applyNumberFormat="1" applyBorder="1" applyAlignment="1">
      <alignment wrapText="1"/>
    </xf>
    <xf numFmtId="1" fontId="49" fillId="0" borderId="0" xfId="0" applyNumberFormat="1" applyFont="1" applyAlignment="1">
      <alignment/>
    </xf>
    <xf numFmtId="0" fontId="49" fillId="0" borderId="0" xfId="0" applyFont="1" applyAlignment="1">
      <alignment/>
    </xf>
    <xf numFmtId="9" fontId="0" fillId="0" borderId="18" xfId="0" applyNumberFormat="1" applyFont="1" applyBorder="1" applyAlignment="1">
      <alignment textRotation="90" wrapText="1"/>
    </xf>
    <xf numFmtId="9" fontId="0" fillId="0" borderId="10" xfId="0" applyNumberFormat="1" applyBorder="1" applyAlignment="1">
      <alignment textRotation="90" wrapText="1"/>
    </xf>
    <xf numFmtId="0" fontId="0" fillId="0" borderId="18" xfId="0" applyFont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9" fontId="0" fillId="0" borderId="47" xfId="0" applyNumberFormat="1" applyFont="1" applyBorder="1" applyAlignment="1">
      <alignment textRotation="90" wrapText="1"/>
    </xf>
    <xf numFmtId="9" fontId="0" fillId="0" borderId="17" xfId="0" applyNumberFormat="1" applyBorder="1" applyAlignment="1">
      <alignment textRotation="90" wrapText="1"/>
    </xf>
    <xf numFmtId="168" fontId="0" fillId="33" borderId="27" xfId="0" applyNumberFormat="1" applyFill="1" applyBorder="1" applyAlignment="1">
      <alignment horizontal="center" vertical="center"/>
    </xf>
    <xf numFmtId="168" fontId="0" fillId="33" borderId="43" xfId="0" applyNumberFormat="1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0" borderId="26" xfId="0" applyNumberFormat="1" applyFont="1" applyBorder="1" applyAlignment="1">
      <alignment textRotation="90" wrapText="1"/>
    </xf>
    <xf numFmtId="0" fontId="0" fillId="0" borderId="26" xfId="0" applyBorder="1" applyAlignment="1">
      <alignment textRotation="90" wrapText="1"/>
    </xf>
    <xf numFmtId="1" fontId="0" fillId="0" borderId="24" xfId="0" applyNumberFormat="1" applyFont="1" applyBorder="1" applyAlignment="1">
      <alignment horizontal="center" textRotation="90" wrapText="1"/>
    </xf>
    <xf numFmtId="1" fontId="0" fillId="0" borderId="22" xfId="0" applyNumberFormat="1" applyFont="1" applyBorder="1" applyAlignment="1">
      <alignment horizontal="center" textRotation="90" wrapText="1"/>
    </xf>
    <xf numFmtId="1" fontId="0" fillId="0" borderId="48" xfId="0" applyNumberFormat="1" applyFont="1" applyBorder="1" applyAlignment="1">
      <alignment horizontal="center" textRotation="90" wrapText="1"/>
    </xf>
    <xf numFmtId="10" fontId="2" fillId="37" borderId="49" xfId="0" applyNumberFormat="1" applyFont="1" applyFill="1" applyBorder="1" applyAlignment="1">
      <alignment horizontal="center"/>
    </xf>
    <xf numFmtId="0" fontId="0" fillId="0" borderId="49" xfId="0" applyBorder="1" applyAlignment="1">
      <alignment/>
    </xf>
    <xf numFmtId="10" fontId="2" fillId="37" borderId="23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/>
      <protection locked="0"/>
    </xf>
    <xf numFmtId="0" fontId="0" fillId="0" borderId="26" xfId="0" applyFont="1" applyBorder="1" applyAlignment="1">
      <alignment textRotation="90"/>
    </xf>
    <xf numFmtId="1" fontId="2" fillId="37" borderId="22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72" fontId="0" fillId="0" borderId="26" xfId="0" applyNumberFormat="1" applyFont="1" applyFill="1" applyBorder="1" applyAlignment="1" applyProtection="1">
      <alignment horizontal="left"/>
      <protection locked="0"/>
    </xf>
    <xf numFmtId="172" fontId="0" fillId="0" borderId="29" xfId="0" applyNumberFormat="1" applyFont="1" applyBorder="1" applyAlignment="1">
      <alignment/>
    </xf>
    <xf numFmtId="172" fontId="0" fillId="0" borderId="41" xfId="0" applyNumberFormat="1" applyFont="1" applyBorder="1" applyAlignment="1">
      <alignment/>
    </xf>
    <xf numFmtId="9" fontId="0" fillId="0" borderId="0" xfId="0" applyNumberFormat="1" applyFont="1" applyBorder="1" applyAlignment="1">
      <alignment wrapText="1"/>
    </xf>
    <xf numFmtId="0" fontId="0" fillId="0" borderId="33" xfId="0" applyFont="1" applyFill="1" applyBorder="1" applyAlignment="1">
      <alignment horizontal="center" textRotation="90" wrapText="1"/>
    </xf>
    <xf numFmtId="0" fontId="0" fillId="0" borderId="30" xfId="0" applyFont="1" applyBorder="1" applyAlignment="1">
      <alignment textRotation="90" wrapText="1"/>
    </xf>
    <xf numFmtId="0" fontId="0" fillId="0" borderId="4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11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37" borderId="43" xfId="0" applyFont="1" applyFill="1" applyBorder="1" applyAlignment="1">
      <alignment textRotation="90" wrapText="1"/>
    </xf>
    <xf numFmtId="0" fontId="0" fillId="37" borderId="32" xfId="0" applyFont="1" applyFill="1" applyBorder="1" applyAlignment="1">
      <alignment textRotation="90" wrapText="1"/>
    </xf>
    <xf numFmtId="0" fontId="0" fillId="37" borderId="28" xfId="0" applyFont="1" applyFill="1" applyBorder="1" applyAlignment="1">
      <alignment horizontal="left" wrapText="1"/>
    </xf>
    <xf numFmtId="0" fontId="0" fillId="37" borderId="44" xfId="0" applyFont="1" applyFill="1" applyBorder="1" applyAlignment="1">
      <alignment horizontal="left" wrapText="1"/>
    </xf>
    <xf numFmtId="0" fontId="0" fillId="0" borderId="46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9" fontId="0" fillId="0" borderId="18" xfId="0" applyNumberFormat="1" applyFont="1" applyBorder="1" applyAlignment="1">
      <alignment horizontal="center" textRotation="90" wrapText="1"/>
    </xf>
    <xf numFmtId="9" fontId="0" fillId="0" borderId="10" xfId="0" applyNumberFormat="1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0" fillId="0" borderId="22" xfId="0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center" textRotation="90" wrapText="1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12" xfId="0" applyFont="1" applyBorder="1" applyAlignment="1">
      <alignment horizontal="center" textRotation="90" wrapText="1"/>
    </xf>
    <xf numFmtId="0" fontId="0" fillId="0" borderId="13" xfId="0" applyFont="1" applyBorder="1" applyAlignment="1">
      <alignment horizontal="center" wrapText="1"/>
    </xf>
    <xf numFmtId="0" fontId="0" fillId="0" borderId="31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26" xfId="0" applyFont="1" applyBorder="1" applyAlignment="1">
      <alignment textRotation="90" wrapText="1"/>
    </xf>
    <xf numFmtId="0" fontId="0" fillId="0" borderId="18" xfId="0" applyFont="1" applyBorder="1" applyAlignment="1">
      <alignment horizontal="center" textRotation="90" wrapText="1"/>
    </xf>
    <xf numFmtId="9" fontId="0" fillId="0" borderId="47" xfId="0" applyNumberFormat="1" applyFont="1" applyBorder="1" applyAlignment="1">
      <alignment horizontal="center" textRotation="90" wrapText="1"/>
    </xf>
    <xf numFmtId="9" fontId="0" fillId="0" borderId="17" xfId="0" applyNumberFormat="1" applyFont="1" applyBorder="1" applyAlignment="1">
      <alignment horizontal="center" textRotation="90" wrapText="1"/>
    </xf>
    <xf numFmtId="9" fontId="0" fillId="0" borderId="50" xfId="0" applyNumberFormat="1" applyFont="1" applyBorder="1" applyAlignment="1">
      <alignment horizontal="center" textRotation="90" wrapText="1"/>
    </xf>
    <xf numFmtId="1" fontId="33" fillId="0" borderId="11" xfId="0" applyNumberFormat="1" applyFont="1" applyFill="1" applyBorder="1" applyAlignment="1">
      <alignment horizontal="center" textRotation="90" wrapText="1"/>
    </xf>
    <xf numFmtId="1" fontId="33" fillId="0" borderId="0" xfId="0" applyNumberFormat="1" applyFont="1" applyFill="1" applyBorder="1" applyAlignment="1">
      <alignment horizontal="center" textRotation="90" wrapText="1"/>
    </xf>
    <xf numFmtId="1" fontId="2" fillId="37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49" xfId="0" applyFont="1" applyBorder="1" applyAlignment="1">
      <alignment/>
    </xf>
    <xf numFmtId="1" fontId="0" fillId="0" borderId="11" xfId="0" applyNumberFormat="1" applyFont="1" applyFill="1" applyBorder="1" applyAlignment="1">
      <alignment horizontal="center" textRotation="90" wrapText="1"/>
    </xf>
    <xf numFmtId="1" fontId="0" fillId="0" borderId="0" xfId="0" applyNumberFormat="1" applyFont="1" applyFill="1" applyBorder="1" applyAlignment="1">
      <alignment horizontal="center" wrapText="1"/>
    </xf>
    <xf numFmtId="0" fontId="45" fillId="0" borderId="24" xfId="0" applyNumberFormat="1" applyFont="1" applyFill="1" applyBorder="1" applyAlignment="1" applyProtection="1">
      <alignment horizontal="center" textRotation="90" wrapText="1"/>
      <protection/>
    </xf>
    <xf numFmtId="0" fontId="45" fillId="0" borderId="22" xfId="0" applyFont="1" applyFill="1" applyBorder="1" applyAlignment="1" applyProtection="1">
      <alignment horizontal="center" wrapText="1"/>
      <protection/>
    </xf>
    <xf numFmtId="1" fontId="0" fillId="0" borderId="10" xfId="0" applyNumberFormat="1" applyFont="1" applyBorder="1" applyAlignment="1">
      <alignment wrapText="1"/>
    </xf>
    <xf numFmtId="0" fontId="0" fillId="0" borderId="32" xfId="0" applyFont="1" applyBorder="1" applyAlignment="1">
      <alignment horizontal="left" wrapText="1"/>
    </xf>
    <xf numFmtId="170" fontId="0" fillId="0" borderId="44" xfId="0" applyNumberFormat="1" applyFont="1" applyBorder="1" applyAlignment="1">
      <alignment textRotation="90" wrapText="1"/>
    </xf>
    <xf numFmtId="0" fontId="0" fillId="0" borderId="19" xfId="0" applyFont="1" applyBorder="1" applyAlignment="1">
      <alignment wrapText="1"/>
    </xf>
    <xf numFmtId="1" fontId="33" fillId="0" borderId="18" xfId="0" applyNumberFormat="1" applyFont="1" applyBorder="1" applyAlignment="1">
      <alignment textRotation="90" wrapText="1"/>
    </xf>
    <xf numFmtId="1" fontId="33" fillId="0" borderId="10" xfId="0" applyNumberFormat="1" applyFont="1" applyBorder="1" applyAlignment="1">
      <alignment textRotation="90" wrapText="1"/>
    </xf>
    <xf numFmtId="1" fontId="33" fillId="0" borderId="12" xfId="0" applyNumberFormat="1" applyFont="1" applyBorder="1" applyAlignment="1">
      <alignment horizontal="center" textRotation="90" wrapText="1"/>
    </xf>
    <xf numFmtId="1" fontId="33" fillId="0" borderId="13" xfId="0" applyNumberFormat="1" applyFont="1" applyBorder="1" applyAlignment="1">
      <alignment textRotation="90" wrapText="1"/>
    </xf>
    <xf numFmtId="1" fontId="33" fillId="0" borderId="0" xfId="0" applyNumberFormat="1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textRotation="90"/>
    </xf>
    <xf numFmtId="0" fontId="2" fillId="0" borderId="29" xfId="0" applyFont="1" applyBorder="1" applyAlignment="1">
      <alignment horizontal="center" textRotation="90"/>
    </xf>
    <xf numFmtId="0" fontId="33" fillId="0" borderId="18" xfId="0" applyFont="1" applyBorder="1" applyAlignment="1">
      <alignment textRotation="90" wrapText="1"/>
    </xf>
    <xf numFmtId="0" fontId="33" fillId="0" borderId="10" xfId="0" applyFont="1" applyBorder="1" applyAlignment="1">
      <alignment textRotation="90" wrapText="1"/>
    </xf>
    <xf numFmtId="1" fontId="0" fillId="0" borderId="18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0" fontId="33" fillId="0" borderId="21" xfId="0" applyFont="1" applyBorder="1" applyAlignment="1">
      <alignment textRotation="90" wrapText="1"/>
    </xf>
    <xf numFmtId="0" fontId="33" fillId="0" borderId="26" xfId="0" applyFont="1" applyBorder="1" applyAlignment="1">
      <alignment textRotation="90" wrapText="1"/>
    </xf>
    <xf numFmtId="1" fontId="0" fillId="37" borderId="10" xfId="0" applyNumberFormat="1" applyFont="1" applyFill="1" applyBorder="1" applyAlignment="1">
      <alignment textRotation="90" wrapText="1"/>
    </xf>
    <xf numFmtId="0" fontId="0" fillId="37" borderId="18" xfId="0" applyFont="1" applyFill="1" applyBorder="1" applyAlignment="1">
      <alignment horizontal="left" wrapText="1"/>
    </xf>
    <xf numFmtId="1" fontId="33" fillId="0" borderId="44" xfId="0" applyNumberFormat="1" applyFont="1" applyFill="1" applyBorder="1" applyAlignment="1">
      <alignment textRotation="90" wrapText="1"/>
    </xf>
    <xf numFmtId="1" fontId="33" fillId="0" borderId="19" xfId="0" applyNumberFormat="1" applyFont="1" applyBorder="1" applyAlignment="1">
      <alignment textRotation="90" wrapText="1"/>
    </xf>
    <xf numFmtId="1" fontId="0" fillId="0" borderId="10" xfId="0" applyNumberFormat="1" applyFont="1" applyBorder="1" applyAlignment="1">
      <alignment horizontal="center" textRotation="90" wrapText="1"/>
    </xf>
    <xf numFmtId="0" fontId="0" fillId="0" borderId="34" xfId="0" applyFont="1" applyBorder="1" applyAlignment="1">
      <alignment horizontal="left" wrapText="1"/>
    </xf>
    <xf numFmtId="1" fontId="0" fillId="0" borderId="18" xfId="0" applyNumberFormat="1" applyFont="1" applyFill="1" applyBorder="1" applyAlignment="1">
      <alignment horizontal="center" textRotation="90" wrapText="1"/>
    </xf>
    <xf numFmtId="1" fontId="0" fillId="0" borderId="10" xfId="0" applyNumberFormat="1" applyFont="1" applyFill="1" applyBorder="1" applyAlignment="1">
      <alignment horizontal="center" textRotation="90" wrapText="1"/>
    </xf>
    <xf numFmtId="1" fontId="0" fillId="0" borderId="26" xfId="0" applyNumberFormat="1" applyFont="1" applyBorder="1" applyAlignment="1">
      <alignment horizontal="center" textRotation="90" wrapText="1"/>
    </xf>
    <xf numFmtId="0" fontId="0" fillId="0" borderId="30" xfId="0" applyBorder="1" applyAlignment="1">
      <alignment horizontal="center" textRotation="90"/>
    </xf>
    <xf numFmtId="0" fontId="0" fillId="0" borderId="30" xfId="0" applyBorder="1" applyAlignment="1">
      <alignment horizontal="center"/>
    </xf>
    <xf numFmtId="1" fontId="0" fillId="0" borderId="0" xfId="0" applyNumberFormat="1" applyFont="1" applyBorder="1" applyAlignment="1">
      <alignment textRotation="90" wrapText="1"/>
    </xf>
    <xf numFmtId="1" fontId="0" fillId="0" borderId="0" xfId="0" applyNumberFormat="1" applyBorder="1" applyAlignment="1">
      <alignment textRotation="90" wrapText="1"/>
    </xf>
    <xf numFmtId="9" fontId="0" fillId="0" borderId="0" xfId="0" applyNumberFormat="1" applyFont="1" applyBorder="1" applyAlignment="1">
      <alignment textRotation="90" wrapText="1"/>
    </xf>
    <xf numFmtId="9" fontId="0" fillId="0" borderId="0" xfId="0" applyNumberFormat="1" applyBorder="1" applyAlignment="1">
      <alignment textRotation="90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42" xfId="0" applyBorder="1" applyAlignment="1">
      <alignment wrapText="1"/>
    </xf>
    <xf numFmtId="0" fontId="0" fillId="0" borderId="0" xfId="0" applyFont="1" applyBorder="1" applyAlignment="1">
      <alignment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190500</xdr:rowOff>
    </xdr:to>
    <xdr:pic>
      <xdr:nvPicPr>
        <xdr:cNvPr id="1" name="Picture 5" descr="opo_logo pie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923925</xdr:colOff>
      <xdr:row>0</xdr:row>
      <xdr:rowOff>352425</xdr:rowOff>
    </xdr:to>
    <xdr:pic>
      <xdr:nvPicPr>
        <xdr:cNvPr id="1" name="Picture 1" descr="opo_logo pie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7"/>
  <sheetViews>
    <sheetView zoomScale="80" zoomScaleNormal="80" zoomScalePageLayoutView="0" workbookViewId="0" topLeftCell="A10">
      <selection activeCell="F11" sqref="F11"/>
    </sheetView>
  </sheetViews>
  <sheetFormatPr defaultColWidth="9.140625" defaultRowHeight="12.75"/>
  <cols>
    <col min="1" max="1" width="11.57421875" style="0" customWidth="1"/>
    <col min="2" max="3" width="7.00390625" style="55" customWidth="1"/>
    <col min="4" max="4" width="8.140625" style="55" customWidth="1"/>
    <col min="5" max="5" width="11.7109375" style="0" customWidth="1"/>
    <col min="6" max="6" width="9.00390625" style="55" customWidth="1"/>
    <col min="7" max="7" width="9.00390625" style="114" customWidth="1"/>
    <col min="8" max="8" width="11.7109375" style="55" customWidth="1"/>
    <col min="9" max="9" width="11.7109375" style="114" customWidth="1"/>
    <col min="10" max="10" width="8.28125" style="55" customWidth="1"/>
    <col min="11" max="11" width="10.28125" style="0" customWidth="1"/>
    <col min="12" max="12" width="9.00390625" style="55" customWidth="1"/>
    <col min="13" max="13" width="9.00390625" style="0" customWidth="1"/>
    <col min="14" max="14" width="10.7109375" style="114" customWidth="1"/>
    <col min="15" max="15" width="10.7109375" style="55" customWidth="1"/>
    <col min="16" max="16" width="9.57421875" style="0" customWidth="1"/>
    <col min="17" max="17" width="10.8515625" style="0" customWidth="1"/>
    <col min="18" max="18" width="10.421875" style="0" customWidth="1"/>
    <col min="19" max="19" width="9.57421875" style="0" customWidth="1"/>
    <col min="20" max="20" width="9.140625" style="0" customWidth="1"/>
    <col min="21" max="21" width="7.57421875" style="0" customWidth="1"/>
    <col min="22" max="24" width="9.28125" style="0" customWidth="1"/>
    <col min="25" max="25" width="9.57421875" style="0" customWidth="1"/>
    <col min="26" max="26" width="63.00390625" style="0" customWidth="1"/>
  </cols>
  <sheetData>
    <row r="1" ht="12.75"/>
    <row r="2" ht="16.5" customHeight="1">
      <c r="B2" s="54"/>
    </row>
    <row r="3" spans="1:9" ht="20.25">
      <c r="A3" s="3" t="s">
        <v>46</v>
      </c>
      <c r="B3" s="56"/>
      <c r="C3" s="56"/>
      <c r="D3" s="56"/>
      <c r="E3" s="3"/>
      <c r="F3" s="56"/>
      <c r="G3" s="122"/>
      <c r="H3" s="56"/>
      <c r="I3" s="122"/>
    </row>
    <row r="4" spans="1:18" ht="21" thickBot="1">
      <c r="A4" s="11"/>
      <c r="B4" s="57" t="s">
        <v>44</v>
      </c>
      <c r="C4" s="56"/>
      <c r="D4" s="56"/>
      <c r="E4" s="3"/>
      <c r="F4" s="77" t="s">
        <v>50</v>
      </c>
      <c r="G4" s="122"/>
      <c r="H4" s="56"/>
      <c r="I4" s="122"/>
      <c r="J4" s="78" t="s">
        <v>27</v>
      </c>
      <c r="K4" s="17"/>
      <c r="L4" s="86"/>
      <c r="M4" s="17"/>
      <c r="N4" s="115"/>
      <c r="O4" s="86"/>
      <c r="P4" s="17"/>
      <c r="Q4" s="17"/>
      <c r="R4" s="7"/>
    </row>
    <row r="5" spans="2:28" ht="11.25" customHeight="1">
      <c r="B5" s="343" t="s">
        <v>16</v>
      </c>
      <c r="C5" s="286" t="s">
        <v>15</v>
      </c>
      <c r="D5" s="286" t="s">
        <v>17</v>
      </c>
      <c r="E5" s="314" t="s">
        <v>77</v>
      </c>
      <c r="F5" s="325" t="s">
        <v>41</v>
      </c>
      <c r="G5" s="331" t="s">
        <v>39</v>
      </c>
      <c r="H5" s="316" t="s">
        <v>42</v>
      </c>
      <c r="I5" s="335" t="s">
        <v>22</v>
      </c>
      <c r="J5" s="79"/>
      <c r="K5" s="15"/>
      <c r="L5" s="87"/>
      <c r="M5" s="15"/>
      <c r="N5" s="327" t="s">
        <v>21</v>
      </c>
      <c r="O5" s="321" t="s">
        <v>25</v>
      </c>
      <c r="P5" s="39" t="s">
        <v>18</v>
      </c>
      <c r="Q5" s="49"/>
      <c r="R5" s="298" t="s">
        <v>19</v>
      </c>
      <c r="S5" s="299"/>
      <c r="T5" s="299"/>
      <c r="U5" s="299"/>
      <c r="V5" s="300" t="s">
        <v>37</v>
      </c>
      <c r="W5" s="301"/>
      <c r="X5" s="302"/>
      <c r="Y5" s="333" t="s">
        <v>17</v>
      </c>
      <c r="Z5" s="15"/>
      <c r="AA5" s="15"/>
      <c r="AB5" s="16"/>
    </row>
    <row r="6" spans="2:28" ht="15.75" customHeight="1">
      <c r="B6" s="344"/>
      <c r="C6" s="287"/>
      <c r="D6" s="287"/>
      <c r="E6" s="315"/>
      <c r="F6" s="326"/>
      <c r="G6" s="332"/>
      <c r="H6" s="317"/>
      <c r="I6" s="336"/>
      <c r="J6" s="80"/>
      <c r="K6" s="17"/>
      <c r="L6" s="86"/>
      <c r="M6" s="17"/>
      <c r="N6" s="328"/>
      <c r="O6" s="322"/>
      <c r="P6" s="323" t="s">
        <v>1</v>
      </c>
      <c r="Q6" s="341" t="s">
        <v>6</v>
      </c>
      <c r="R6" s="291" t="s">
        <v>4</v>
      </c>
      <c r="S6" s="292" t="s">
        <v>5</v>
      </c>
      <c r="T6" s="291" t="s">
        <v>26</v>
      </c>
      <c r="U6" s="293" t="s">
        <v>24</v>
      </c>
      <c r="V6" s="295" t="s">
        <v>33</v>
      </c>
      <c r="W6" s="303" t="s">
        <v>2</v>
      </c>
      <c r="X6" s="304" t="s">
        <v>3</v>
      </c>
      <c r="Y6" s="334"/>
      <c r="Z6" s="7"/>
      <c r="AA6" s="7"/>
      <c r="AB6" s="18"/>
    </row>
    <row r="7" spans="2:28" ht="21.75" customHeight="1">
      <c r="B7" s="344"/>
      <c r="C7" s="287"/>
      <c r="D7" s="287"/>
      <c r="E7" s="315"/>
      <c r="F7" s="326"/>
      <c r="G7" s="332"/>
      <c r="H7" s="317"/>
      <c r="I7" s="336"/>
      <c r="J7" s="81"/>
      <c r="K7" s="19"/>
      <c r="L7" s="86"/>
      <c r="M7" s="17"/>
      <c r="N7" s="328"/>
      <c r="O7" s="322"/>
      <c r="P7" s="324"/>
      <c r="Q7" s="342"/>
      <c r="R7" s="292"/>
      <c r="S7" s="292"/>
      <c r="T7" s="292"/>
      <c r="U7" s="294"/>
      <c r="V7" s="296"/>
      <c r="W7" s="303"/>
      <c r="X7" s="303"/>
      <c r="Y7" s="334"/>
      <c r="Z7" s="7"/>
      <c r="AA7" s="7"/>
      <c r="AB7" s="18"/>
    </row>
    <row r="8" spans="2:28" ht="18" customHeight="1">
      <c r="B8" s="344"/>
      <c r="C8" s="287"/>
      <c r="D8" s="287"/>
      <c r="E8" s="315"/>
      <c r="F8" s="326"/>
      <c r="G8" s="332"/>
      <c r="H8" s="317"/>
      <c r="I8" s="336"/>
      <c r="J8" s="82"/>
      <c r="K8" s="14"/>
      <c r="L8" s="86"/>
      <c r="M8" s="17"/>
      <c r="N8" s="328"/>
      <c r="O8" s="322"/>
      <c r="P8" s="324"/>
      <c r="Q8" s="342"/>
      <c r="R8" s="292"/>
      <c r="S8" s="292"/>
      <c r="T8" s="292"/>
      <c r="U8" s="294"/>
      <c r="V8" s="296"/>
      <c r="W8" s="303"/>
      <c r="X8" s="303"/>
      <c r="Y8" s="334"/>
      <c r="Z8" s="7"/>
      <c r="AA8" s="7"/>
      <c r="AB8" s="18"/>
    </row>
    <row r="9" spans="2:28" ht="10.5" customHeight="1">
      <c r="B9" s="344"/>
      <c r="C9" s="287"/>
      <c r="D9" s="287"/>
      <c r="E9" s="315"/>
      <c r="F9" s="326"/>
      <c r="G9" s="332"/>
      <c r="H9" s="317"/>
      <c r="I9" s="336"/>
      <c r="J9" s="318" t="s">
        <v>8</v>
      </c>
      <c r="K9" s="319"/>
      <c r="L9" s="88"/>
      <c r="M9" s="29"/>
      <c r="N9" s="328"/>
      <c r="O9" s="322"/>
      <c r="P9" s="324"/>
      <c r="Q9" s="342"/>
      <c r="R9" s="292"/>
      <c r="S9" s="292"/>
      <c r="T9" s="292"/>
      <c r="U9" s="294"/>
      <c r="V9" s="296"/>
      <c r="W9" s="303"/>
      <c r="X9" s="303"/>
      <c r="Y9" s="334"/>
      <c r="Z9" s="7"/>
      <c r="AA9" s="7"/>
      <c r="AB9" s="18"/>
    </row>
    <row r="10" spans="2:28" ht="23.25" customHeight="1">
      <c r="B10" s="345"/>
      <c r="C10" s="288"/>
      <c r="D10" s="288"/>
      <c r="E10" s="315"/>
      <c r="F10" s="326"/>
      <c r="G10" s="332"/>
      <c r="H10" s="317"/>
      <c r="I10" s="336"/>
      <c r="J10" s="320"/>
      <c r="K10" s="309"/>
      <c r="L10" s="308" t="s">
        <v>0</v>
      </c>
      <c r="M10" s="309"/>
      <c r="N10" s="328"/>
      <c r="O10" s="322"/>
      <c r="P10" s="324"/>
      <c r="Q10" s="342"/>
      <c r="R10" s="292"/>
      <c r="S10" s="292"/>
      <c r="T10" s="292"/>
      <c r="U10" s="294"/>
      <c r="V10" s="297"/>
      <c r="W10" s="303"/>
      <c r="X10" s="303"/>
      <c r="Y10" s="334"/>
      <c r="Z10" s="20" t="s">
        <v>19</v>
      </c>
      <c r="AA10" s="7"/>
      <c r="AB10" s="18"/>
    </row>
    <row r="11" spans="1:28" s="97" customFormat="1" ht="12.75">
      <c r="A11" s="94" t="s">
        <v>56</v>
      </c>
      <c r="B11" s="276">
        <v>230</v>
      </c>
      <c r="C11" s="50">
        <v>0</v>
      </c>
      <c r="D11" s="278">
        <v>230</v>
      </c>
      <c r="E11" s="188">
        <v>8.37</v>
      </c>
      <c r="F11" s="44">
        <v>5</v>
      </c>
      <c r="G11" s="145">
        <f>F11/B11</f>
        <v>0.021739130434782608</v>
      </c>
      <c r="H11" s="38">
        <v>177</v>
      </c>
      <c r="I11" s="186">
        <f>H11/D11</f>
        <v>0.7695652173913043</v>
      </c>
      <c r="J11" s="45">
        <v>63</v>
      </c>
      <c r="K11" s="170">
        <f>J11/D11</f>
        <v>0.27391304347826084</v>
      </c>
      <c r="L11" s="38">
        <v>163</v>
      </c>
      <c r="M11" s="170">
        <f>L11/D11</f>
        <v>0.7086956521739131</v>
      </c>
      <c r="N11" s="170">
        <f aca="true" t="shared" si="0" ref="N11:N20">(J11+L11)/D11</f>
        <v>0.9826086956521739</v>
      </c>
      <c r="O11" s="38"/>
      <c r="P11" s="38">
        <v>2</v>
      </c>
      <c r="Q11" s="96">
        <v>1</v>
      </c>
      <c r="R11" s="38"/>
      <c r="S11" s="38"/>
      <c r="T11" s="38"/>
      <c r="U11" s="50">
        <v>1</v>
      </c>
      <c r="V11" s="38"/>
      <c r="W11" s="95"/>
      <c r="X11" s="95"/>
      <c r="Y11" s="280">
        <f>SUM(J11,L11,O11:X11)</f>
        <v>230</v>
      </c>
      <c r="Z11" s="305"/>
      <c r="AA11" s="306"/>
      <c r="AB11" s="307"/>
    </row>
    <row r="12" spans="1:28" s="97" customFormat="1" ht="12.75">
      <c r="A12" s="94" t="s">
        <v>57</v>
      </c>
      <c r="B12" s="276">
        <v>121</v>
      </c>
      <c r="C12" s="50">
        <v>3</v>
      </c>
      <c r="D12" s="278">
        <v>145</v>
      </c>
      <c r="E12" s="188">
        <v>7.95</v>
      </c>
      <c r="F12" s="44">
        <v>3</v>
      </c>
      <c r="G12" s="145">
        <f>F12/B12</f>
        <v>0.024793388429752067</v>
      </c>
      <c r="H12" s="38">
        <v>102</v>
      </c>
      <c r="I12" s="186">
        <f>H12/D12</f>
        <v>0.7034482758620689</v>
      </c>
      <c r="J12" s="45">
        <v>72</v>
      </c>
      <c r="K12" s="170">
        <f>J12/D12</f>
        <v>0.496551724137931</v>
      </c>
      <c r="L12" s="38">
        <v>70</v>
      </c>
      <c r="M12" s="170">
        <f>L12/D12</f>
        <v>0.4827586206896552</v>
      </c>
      <c r="N12" s="170">
        <f t="shared" si="0"/>
        <v>0.9793103448275862</v>
      </c>
      <c r="O12" s="38"/>
      <c r="P12" s="38">
        <v>1</v>
      </c>
      <c r="Q12" s="96">
        <v>2</v>
      </c>
      <c r="R12" s="38"/>
      <c r="S12" s="38"/>
      <c r="T12" s="38"/>
      <c r="U12" s="50"/>
      <c r="V12" s="38"/>
      <c r="W12" s="98"/>
      <c r="X12" s="95"/>
      <c r="Y12" s="280">
        <f aca="true" t="shared" si="1" ref="Y12:Y20">SUM(J12,L12,O12:X12)</f>
        <v>145</v>
      </c>
      <c r="Z12" s="305"/>
      <c r="AA12" s="306"/>
      <c r="AB12" s="307"/>
    </row>
    <row r="13" spans="1:28" s="97" customFormat="1" ht="12.75">
      <c r="A13" s="94" t="s">
        <v>58</v>
      </c>
      <c r="B13" s="276">
        <v>124</v>
      </c>
      <c r="C13" s="50">
        <v>0</v>
      </c>
      <c r="D13" s="278">
        <v>124</v>
      </c>
      <c r="E13" s="189">
        <v>8.55</v>
      </c>
      <c r="F13" s="44">
        <v>3</v>
      </c>
      <c r="G13" s="145">
        <v>0.024390243902439025</v>
      </c>
      <c r="H13" s="38">
        <v>97</v>
      </c>
      <c r="I13" s="186">
        <v>0.7886178861788617</v>
      </c>
      <c r="J13" s="45">
        <v>20</v>
      </c>
      <c r="K13" s="170">
        <v>0.16260162601626016</v>
      </c>
      <c r="L13" s="38">
        <v>102</v>
      </c>
      <c r="M13" s="170">
        <v>0.8292682926829268</v>
      </c>
      <c r="N13" s="170">
        <f t="shared" si="0"/>
        <v>0.9838709677419355</v>
      </c>
      <c r="O13" s="38"/>
      <c r="P13" s="38"/>
      <c r="Q13" s="96"/>
      <c r="R13" s="38"/>
      <c r="S13" s="38"/>
      <c r="T13" s="38"/>
      <c r="U13" s="50">
        <v>2</v>
      </c>
      <c r="V13" s="38"/>
      <c r="W13" s="95"/>
      <c r="X13" s="95"/>
      <c r="Y13" s="280">
        <f t="shared" si="1"/>
        <v>124</v>
      </c>
      <c r="Z13" s="305"/>
      <c r="AA13" s="306"/>
      <c r="AB13" s="307"/>
    </row>
    <row r="14" spans="1:28" s="97" customFormat="1" ht="12.75">
      <c r="A14" s="94" t="s">
        <v>59</v>
      </c>
      <c r="B14" s="276">
        <v>136</v>
      </c>
      <c r="C14" s="50">
        <v>2</v>
      </c>
      <c r="D14" s="278">
        <v>145</v>
      </c>
      <c r="E14" s="190">
        <v>7.94</v>
      </c>
      <c r="F14" s="44">
        <v>7</v>
      </c>
      <c r="G14" s="145">
        <f aca="true" t="shared" si="2" ref="G14:G20">F14/B14</f>
        <v>0.051470588235294115</v>
      </c>
      <c r="H14" s="38">
        <v>102</v>
      </c>
      <c r="I14" s="186">
        <f aca="true" t="shared" si="3" ref="I14:I20">H14/D14</f>
        <v>0.7034482758620689</v>
      </c>
      <c r="J14" s="45">
        <v>63</v>
      </c>
      <c r="K14" s="170">
        <f aca="true" t="shared" si="4" ref="K14:K20">J14/D14</f>
        <v>0.43448275862068964</v>
      </c>
      <c r="L14" s="38">
        <v>77</v>
      </c>
      <c r="M14" s="170">
        <f aca="true" t="shared" si="5" ref="M14:M20">L14/D14</f>
        <v>0.5310344827586206</v>
      </c>
      <c r="N14" s="170">
        <f t="shared" si="0"/>
        <v>0.9655172413793104</v>
      </c>
      <c r="O14" s="38"/>
      <c r="P14" s="38">
        <v>3</v>
      </c>
      <c r="Q14" s="96">
        <v>2</v>
      </c>
      <c r="R14" s="38"/>
      <c r="S14" s="38"/>
      <c r="T14" s="38"/>
      <c r="U14" s="95"/>
      <c r="V14" s="38"/>
      <c r="W14" s="91"/>
      <c r="X14" s="95"/>
      <c r="Y14" s="280">
        <f t="shared" si="1"/>
        <v>145</v>
      </c>
      <c r="Z14" s="305"/>
      <c r="AA14" s="306"/>
      <c r="AB14" s="307"/>
    </row>
    <row r="15" spans="1:28" s="140" customFormat="1" ht="12.75">
      <c r="A15" s="94" t="s">
        <v>60</v>
      </c>
      <c r="B15" s="276">
        <v>114</v>
      </c>
      <c r="C15" s="134">
        <v>1</v>
      </c>
      <c r="D15" s="278">
        <v>115</v>
      </c>
      <c r="E15" s="191">
        <v>8.19</v>
      </c>
      <c r="F15" s="135">
        <v>3</v>
      </c>
      <c r="G15" s="145">
        <f t="shared" si="2"/>
        <v>0.02631578947368421</v>
      </c>
      <c r="H15" s="136">
        <v>86</v>
      </c>
      <c r="I15" s="186">
        <f t="shared" si="3"/>
        <v>0.7478260869565218</v>
      </c>
      <c r="J15" s="137">
        <v>39</v>
      </c>
      <c r="K15" s="170">
        <f t="shared" si="4"/>
        <v>0.3391304347826087</v>
      </c>
      <c r="L15" s="136">
        <v>75</v>
      </c>
      <c r="M15" s="170">
        <f t="shared" si="5"/>
        <v>0.6521739130434783</v>
      </c>
      <c r="N15" s="170">
        <f t="shared" si="0"/>
        <v>0.991304347826087</v>
      </c>
      <c r="O15" s="136"/>
      <c r="P15" s="136">
        <v>1</v>
      </c>
      <c r="Q15" s="138"/>
      <c r="R15" s="136"/>
      <c r="S15" s="136"/>
      <c r="T15" s="136"/>
      <c r="U15" s="134"/>
      <c r="V15" s="136"/>
      <c r="W15" s="139"/>
      <c r="X15" s="139"/>
      <c r="Y15" s="281">
        <f t="shared" si="1"/>
        <v>115</v>
      </c>
      <c r="Z15" s="311"/>
      <c r="AA15" s="312"/>
      <c r="AB15" s="313"/>
    </row>
    <row r="16" spans="1:28" s="97" customFormat="1" ht="11.25" customHeight="1">
      <c r="A16" s="94" t="s">
        <v>61</v>
      </c>
      <c r="B16" s="277">
        <v>129</v>
      </c>
      <c r="C16" s="59">
        <v>11</v>
      </c>
      <c r="D16" s="278">
        <v>140</v>
      </c>
      <c r="E16" s="188">
        <v>7.53</v>
      </c>
      <c r="F16" s="44">
        <v>6</v>
      </c>
      <c r="G16" s="145">
        <f t="shared" si="2"/>
        <v>0.046511627906976744</v>
      </c>
      <c r="H16" s="38">
        <v>99</v>
      </c>
      <c r="I16" s="186">
        <f t="shared" si="3"/>
        <v>0.7071428571428572</v>
      </c>
      <c r="J16" s="45">
        <v>95</v>
      </c>
      <c r="K16" s="170">
        <f t="shared" si="4"/>
        <v>0.6785714285714286</v>
      </c>
      <c r="L16" s="38">
        <v>35</v>
      </c>
      <c r="M16" s="170">
        <f t="shared" si="5"/>
        <v>0.25</v>
      </c>
      <c r="N16" s="170">
        <f t="shared" si="0"/>
        <v>0.9285714285714286</v>
      </c>
      <c r="O16" s="38">
        <v>1</v>
      </c>
      <c r="P16" s="38">
        <v>5</v>
      </c>
      <c r="Q16" s="96"/>
      <c r="R16" s="38"/>
      <c r="S16" s="38"/>
      <c r="T16" s="38">
        <v>1</v>
      </c>
      <c r="U16" s="50">
        <v>3</v>
      </c>
      <c r="V16" s="38"/>
      <c r="W16" s="95"/>
      <c r="X16" s="95"/>
      <c r="Y16" s="281">
        <f t="shared" si="1"/>
        <v>140</v>
      </c>
      <c r="Z16" s="305"/>
      <c r="AA16" s="306"/>
      <c r="AB16" s="307"/>
    </row>
    <row r="17" spans="1:28" s="97" customFormat="1" ht="12.75">
      <c r="A17" s="94" t="s">
        <v>62</v>
      </c>
      <c r="B17" s="276">
        <v>108</v>
      </c>
      <c r="C17" s="50">
        <v>1</v>
      </c>
      <c r="D17" s="278">
        <v>109</v>
      </c>
      <c r="E17" s="188">
        <v>8.16</v>
      </c>
      <c r="F17" s="44">
        <v>1</v>
      </c>
      <c r="G17" s="145">
        <f t="shared" si="2"/>
        <v>0.009259259259259259</v>
      </c>
      <c r="H17" s="38">
        <v>95</v>
      </c>
      <c r="I17" s="186">
        <f t="shared" si="3"/>
        <v>0.8715596330275229</v>
      </c>
      <c r="J17" s="45">
        <v>22</v>
      </c>
      <c r="K17" s="170">
        <f t="shared" si="4"/>
        <v>0.2018348623853211</v>
      </c>
      <c r="L17" s="38">
        <v>86</v>
      </c>
      <c r="M17" s="170">
        <f t="shared" si="5"/>
        <v>0.7889908256880734</v>
      </c>
      <c r="N17" s="170">
        <f t="shared" si="0"/>
        <v>0.9908256880733946</v>
      </c>
      <c r="O17" s="38">
        <v>1</v>
      </c>
      <c r="P17" s="38"/>
      <c r="Q17" s="96"/>
      <c r="R17" s="38"/>
      <c r="S17" s="38"/>
      <c r="T17" s="38"/>
      <c r="U17" s="50"/>
      <c r="V17" s="38"/>
      <c r="W17" s="95"/>
      <c r="X17" s="95"/>
      <c r="Y17" s="280">
        <f t="shared" si="1"/>
        <v>109</v>
      </c>
      <c r="Z17" s="305"/>
      <c r="AA17" s="306"/>
      <c r="AB17" s="307"/>
    </row>
    <row r="18" spans="1:28" s="97" customFormat="1" ht="12.75">
      <c r="A18" s="94" t="s">
        <v>63</v>
      </c>
      <c r="B18" s="276">
        <v>75</v>
      </c>
      <c r="C18" s="50">
        <v>2</v>
      </c>
      <c r="D18" s="278">
        <v>77</v>
      </c>
      <c r="E18" s="188">
        <v>8.09</v>
      </c>
      <c r="F18" s="44">
        <v>5</v>
      </c>
      <c r="G18" s="145">
        <f t="shared" si="2"/>
        <v>0.06666666666666667</v>
      </c>
      <c r="H18" s="38">
        <v>57</v>
      </c>
      <c r="I18" s="186">
        <f t="shared" si="3"/>
        <v>0.7402597402597403</v>
      </c>
      <c r="J18" s="45">
        <v>36</v>
      </c>
      <c r="K18" s="170">
        <f t="shared" si="4"/>
        <v>0.4675324675324675</v>
      </c>
      <c r="L18" s="38">
        <v>41</v>
      </c>
      <c r="M18" s="170">
        <f t="shared" si="5"/>
        <v>0.5324675324675324</v>
      </c>
      <c r="N18" s="170">
        <f t="shared" si="0"/>
        <v>1</v>
      </c>
      <c r="O18" s="38"/>
      <c r="P18" s="38"/>
      <c r="Q18" s="96"/>
      <c r="R18" s="38"/>
      <c r="S18" s="38"/>
      <c r="T18" s="38"/>
      <c r="U18" s="50"/>
      <c r="V18" s="38"/>
      <c r="W18" s="95"/>
      <c r="X18" s="95"/>
      <c r="Y18" s="280">
        <f t="shared" si="1"/>
        <v>77</v>
      </c>
      <c r="Z18" s="305"/>
      <c r="AA18" s="306"/>
      <c r="AB18" s="307"/>
    </row>
    <row r="19" spans="1:28" s="97" customFormat="1" ht="12.75">
      <c r="A19" s="94" t="s">
        <v>64</v>
      </c>
      <c r="B19" s="276">
        <v>125</v>
      </c>
      <c r="C19" s="50">
        <v>3</v>
      </c>
      <c r="D19" s="279">
        <v>128</v>
      </c>
      <c r="E19" s="188">
        <v>7.56</v>
      </c>
      <c r="F19" s="44">
        <v>9</v>
      </c>
      <c r="G19" s="145">
        <f t="shared" si="2"/>
        <v>0.072</v>
      </c>
      <c r="H19" s="38">
        <v>96</v>
      </c>
      <c r="I19" s="186">
        <f t="shared" si="3"/>
        <v>0.75</v>
      </c>
      <c r="J19" s="45">
        <v>77</v>
      </c>
      <c r="K19" s="170">
        <f t="shared" si="4"/>
        <v>0.6015625</v>
      </c>
      <c r="L19" s="38">
        <v>43</v>
      </c>
      <c r="M19" s="170">
        <f t="shared" si="5"/>
        <v>0.3359375</v>
      </c>
      <c r="N19" s="170">
        <f t="shared" si="0"/>
        <v>0.9375</v>
      </c>
      <c r="O19" s="38"/>
      <c r="P19" s="38">
        <v>1</v>
      </c>
      <c r="Q19" s="96">
        <v>6</v>
      </c>
      <c r="R19" s="38"/>
      <c r="S19" s="38"/>
      <c r="T19" s="38"/>
      <c r="U19" s="50"/>
      <c r="V19" s="38">
        <v>1</v>
      </c>
      <c r="W19" s="95"/>
      <c r="X19" s="95"/>
      <c r="Y19" s="282">
        <f t="shared" si="1"/>
        <v>128</v>
      </c>
      <c r="Z19" s="310" t="s">
        <v>51</v>
      </c>
      <c r="AA19" s="306"/>
      <c r="AB19" s="307"/>
    </row>
    <row r="20" spans="1:28" s="97" customFormat="1" ht="12.75">
      <c r="A20" s="94" t="s">
        <v>65</v>
      </c>
      <c r="B20" s="276">
        <v>90</v>
      </c>
      <c r="C20" s="50">
        <v>2</v>
      </c>
      <c r="D20" s="278">
        <v>92</v>
      </c>
      <c r="E20" s="188">
        <v>8.16</v>
      </c>
      <c r="F20" s="44">
        <v>6</v>
      </c>
      <c r="G20" s="145">
        <f t="shared" si="2"/>
        <v>0.06666666666666667</v>
      </c>
      <c r="H20" s="38">
        <v>63</v>
      </c>
      <c r="I20" s="186">
        <f t="shared" si="3"/>
        <v>0.6847826086956522</v>
      </c>
      <c r="J20" s="45">
        <v>32</v>
      </c>
      <c r="K20" s="170">
        <f t="shared" si="4"/>
        <v>0.34782608695652173</v>
      </c>
      <c r="L20" s="38">
        <v>54</v>
      </c>
      <c r="M20" s="170">
        <f t="shared" si="5"/>
        <v>0.5869565217391305</v>
      </c>
      <c r="N20" s="170">
        <f t="shared" si="0"/>
        <v>0.9347826086956522</v>
      </c>
      <c r="O20" s="38"/>
      <c r="P20" s="99">
        <v>2</v>
      </c>
      <c r="Q20" s="100">
        <v>1</v>
      </c>
      <c r="R20" s="40"/>
      <c r="S20" s="38"/>
      <c r="T20" s="38"/>
      <c r="U20" s="50">
        <v>3</v>
      </c>
      <c r="V20" s="38"/>
      <c r="W20" s="95"/>
      <c r="X20" s="95"/>
      <c r="Y20" s="280">
        <f t="shared" si="1"/>
        <v>92</v>
      </c>
      <c r="Z20" s="305"/>
      <c r="AA20" s="306"/>
      <c r="AB20" s="307"/>
    </row>
    <row r="21" spans="2:28" s="97" customFormat="1" ht="12.75">
      <c r="B21" s="60"/>
      <c r="C21" s="61"/>
      <c r="D21" s="61"/>
      <c r="E21" s="61"/>
      <c r="F21" s="64"/>
      <c r="G21" s="34"/>
      <c r="H21" s="65"/>
      <c r="I21" s="48"/>
      <c r="J21" s="83"/>
      <c r="K21" s="37"/>
      <c r="L21" s="89"/>
      <c r="M21" s="37"/>
      <c r="N21" s="171"/>
      <c r="O21" s="89"/>
      <c r="P21" s="89"/>
      <c r="Q21" s="89"/>
      <c r="R21" s="89"/>
      <c r="S21" s="89"/>
      <c r="T21" s="89"/>
      <c r="U21" s="101"/>
      <c r="V21" s="89"/>
      <c r="W21" s="89"/>
      <c r="X21" s="89"/>
      <c r="Y21" s="89"/>
      <c r="Z21" s="102"/>
      <c r="AA21" s="102"/>
      <c r="AB21" s="103"/>
    </row>
    <row r="22" spans="1:28" s="97" customFormat="1" ht="12.75">
      <c r="A22" s="104" t="s">
        <v>7</v>
      </c>
      <c r="B22" s="62">
        <f>SUM(B11:B20)</f>
        <v>1252</v>
      </c>
      <c r="C22" s="62">
        <f>SUM(C11:C20)</f>
        <v>25</v>
      </c>
      <c r="D22" s="63">
        <f>SUM(D11:D20)</f>
        <v>1305</v>
      </c>
      <c r="E22" s="61"/>
      <c r="F22" s="46">
        <f>SUM(F11:F20)</f>
        <v>48</v>
      </c>
      <c r="G22" s="47"/>
      <c r="H22" s="26">
        <f>SUM(H11:H20)</f>
        <v>974</v>
      </c>
      <c r="I22" s="48"/>
      <c r="J22" s="84">
        <f>SUM(J11:J20)</f>
        <v>519</v>
      </c>
      <c r="K22" s="34"/>
      <c r="L22" s="90">
        <f>SUM(L11:L20)</f>
        <v>746</v>
      </c>
      <c r="M22" s="34"/>
      <c r="N22" s="90">
        <f>SUM(J22:L22)</f>
        <v>1265</v>
      </c>
      <c r="O22" s="65"/>
      <c r="P22" s="90">
        <f aca="true" t="shared" si="6" ref="P22:Y22">SUM(P11:P20)</f>
        <v>15</v>
      </c>
      <c r="Q22" s="90">
        <f t="shared" si="6"/>
        <v>12</v>
      </c>
      <c r="R22" s="50">
        <f t="shared" si="6"/>
        <v>0</v>
      </c>
      <c r="S22" s="90">
        <f t="shared" si="6"/>
        <v>0</v>
      </c>
      <c r="T22" s="90">
        <f t="shared" si="6"/>
        <v>1</v>
      </c>
      <c r="U22" s="50">
        <f t="shared" si="6"/>
        <v>9</v>
      </c>
      <c r="V22" s="90">
        <f t="shared" si="6"/>
        <v>1</v>
      </c>
      <c r="W22" s="90">
        <f t="shared" si="6"/>
        <v>0</v>
      </c>
      <c r="X22" s="90">
        <f t="shared" si="6"/>
        <v>0</v>
      </c>
      <c r="Y22" s="90">
        <f t="shared" si="6"/>
        <v>1305</v>
      </c>
      <c r="Z22" s="105"/>
      <c r="AA22" s="105"/>
      <c r="AB22" s="106"/>
    </row>
    <row r="23" spans="1:28" s="97" customFormat="1" ht="12.75">
      <c r="A23" s="107" t="s">
        <v>14</v>
      </c>
      <c r="B23" s="64"/>
      <c r="C23" s="65"/>
      <c r="D23" s="65"/>
      <c r="E23" s="65"/>
      <c r="F23" s="64"/>
      <c r="G23" s="35">
        <f>F22/D22</f>
        <v>0.0367816091954023</v>
      </c>
      <c r="H23" s="65"/>
      <c r="I23" s="36">
        <f>H22/D22</f>
        <v>0.746360153256705</v>
      </c>
      <c r="J23" s="64"/>
      <c r="K23" s="35">
        <f>J22/D22</f>
        <v>0.39770114942528734</v>
      </c>
      <c r="L23" s="119"/>
      <c r="M23" s="35">
        <f>L22/D22</f>
        <v>0.571647509578544</v>
      </c>
      <c r="N23" s="35">
        <f>N22/D22</f>
        <v>0.9693486590038314</v>
      </c>
      <c r="O23" s="34"/>
      <c r="P23" s="35">
        <f>P22/D22</f>
        <v>0.011494252873563218</v>
      </c>
      <c r="Q23" s="35">
        <f>Q22/D22</f>
        <v>0.009195402298850575</v>
      </c>
      <c r="R23" s="35">
        <f>R22/D22</f>
        <v>0</v>
      </c>
      <c r="S23" s="35">
        <f>S22/D22</f>
        <v>0</v>
      </c>
      <c r="T23" s="35">
        <f>T22/D22</f>
        <v>0.0007662835249042146</v>
      </c>
      <c r="U23" s="35">
        <f>U22/D22</f>
        <v>0.006896551724137931</v>
      </c>
      <c r="V23" s="289">
        <f>SUM(V22:X22)</f>
        <v>1</v>
      </c>
      <c r="W23" s="290"/>
      <c r="X23" s="290"/>
      <c r="Y23" s="91"/>
      <c r="Z23" s="91"/>
      <c r="AA23" s="91"/>
      <c r="AB23" s="106"/>
    </row>
    <row r="24" spans="2:28" s="6" customFormat="1" ht="13.5" thickBot="1">
      <c r="B24" s="66"/>
      <c r="C24" s="67"/>
      <c r="D24" s="67"/>
      <c r="E24" s="23"/>
      <c r="F24" s="66"/>
      <c r="G24" s="116"/>
      <c r="H24" s="67"/>
      <c r="I24" s="123"/>
      <c r="J24" s="66"/>
      <c r="K24" s="23"/>
      <c r="L24" s="67"/>
      <c r="M24" s="23"/>
      <c r="N24" s="116"/>
      <c r="O24" s="67"/>
      <c r="P24" s="23"/>
      <c r="Q24" s="23"/>
      <c r="R24" s="23"/>
      <c r="S24" s="23"/>
      <c r="T24" s="23"/>
      <c r="U24" s="23"/>
      <c r="V24" s="346">
        <f>V23/D22</f>
        <v>0.0007662835249042146</v>
      </c>
      <c r="W24" s="347"/>
      <c r="X24" s="347"/>
      <c r="Y24" s="24"/>
      <c r="Z24" s="24"/>
      <c r="AA24" s="24"/>
      <c r="AB24" s="25"/>
    </row>
    <row r="25" spans="2:28" ht="12.75">
      <c r="B25" s="68"/>
      <c r="C25" s="68"/>
      <c r="D25" s="68"/>
      <c r="E25" s="1"/>
      <c r="F25" s="74"/>
      <c r="G25" s="117"/>
      <c r="H25" s="74"/>
      <c r="I25" s="117"/>
      <c r="J25" s="74"/>
      <c r="K25" s="4"/>
      <c r="L25" s="74"/>
      <c r="M25" s="4"/>
      <c r="N25" s="117"/>
      <c r="O25" s="74"/>
      <c r="P25" s="4"/>
      <c r="Q25" s="4"/>
      <c r="R25" s="4"/>
      <c r="S25" s="4"/>
      <c r="T25" s="4"/>
      <c r="U25" s="4"/>
      <c r="V25" s="7"/>
      <c r="W25" s="7"/>
      <c r="X25" s="7"/>
      <c r="Y25" s="7"/>
      <c r="Z25" s="7"/>
      <c r="AA25" s="7"/>
      <c r="AB25" s="7"/>
    </row>
    <row r="26" spans="1:21" ht="12.75" customHeight="1">
      <c r="A26" s="5"/>
      <c r="B26" s="329" t="s">
        <v>74</v>
      </c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5"/>
      <c r="N26" s="118"/>
      <c r="O26" s="92"/>
      <c r="P26" s="42"/>
      <c r="Q26" s="42"/>
      <c r="R26" s="42"/>
      <c r="S26" s="42"/>
      <c r="T26" s="43"/>
      <c r="U26" s="43"/>
    </row>
    <row r="27" spans="1:21" ht="12.75" customHeight="1">
      <c r="A27" s="5"/>
      <c r="B27" s="250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5"/>
      <c r="N27" s="118"/>
      <c r="O27" s="92"/>
      <c r="P27" s="42"/>
      <c r="Q27" s="42"/>
      <c r="R27" s="42"/>
      <c r="S27" s="42"/>
      <c r="T27" s="43"/>
      <c r="U27" s="43"/>
    </row>
    <row r="28" spans="1:21" ht="20.25">
      <c r="A28" s="3" t="s">
        <v>12</v>
      </c>
      <c r="B28" s="56"/>
      <c r="C28" s="56"/>
      <c r="O28" s="92"/>
      <c r="P28" s="42"/>
      <c r="Q28" s="42"/>
      <c r="R28" s="42"/>
      <c r="S28" s="42"/>
      <c r="T28" s="43"/>
      <c r="U28" s="43"/>
    </row>
    <row r="29" spans="1:21" ht="13.5" customHeight="1">
      <c r="A29" s="3"/>
      <c r="B29" s="56"/>
      <c r="C29" s="56"/>
      <c r="O29" s="92"/>
      <c r="P29" s="42"/>
      <c r="Q29" s="42"/>
      <c r="R29" s="42"/>
      <c r="S29" s="42"/>
      <c r="T29" s="43"/>
      <c r="U29" s="43"/>
    </row>
    <row r="30" spans="1:21" ht="12.75">
      <c r="A30" s="9" t="s">
        <v>9</v>
      </c>
      <c r="C30" s="69" t="s">
        <v>32</v>
      </c>
      <c r="D30" s="68">
        <f>SUM(D22,Keskitetty!D17,Lisäopetus!B9)</f>
        <v>1438</v>
      </c>
      <c r="N30" s="119"/>
      <c r="O30" s="92"/>
      <c r="P30" s="42"/>
      <c r="Q30" s="42"/>
      <c r="R30" s="42"/>
      <c r="S30" s="42"/>
      <c r="T30" s="43"/>
      <c r="U30" s="43"/>
    </row>
    <row r="31" spans="1:21" ht="12.75">
      <c r="A31" s="7"/>
      <c r="B31" s="70"/>
      <c r="C31" s="71" t="s">
        <v>10</v>
      </c>
      <c r="D31" s="31">
        <f>SUM(J22,Keskitetty!J17,Lisäopetus!L9)</f>
        <v>575</v>
      </c>
      <c r="E31" s="13">
        <f>D31/D30</f>
        <v>0.3998609179415855</v>
      </c>
      <c r="N31" s="119"/>
      <c r="O31" s="92"/>
      <c r="P31" s="42"/>
      <c r="Q31" s="42"/>
      <c r="R31" s="42"/>
      <c r="S31" s="42"/>
      <c r="T31" s="43"/>
      <c r="U31" s="43"/>
    </row>
    <row r="32" spans="1:21" ht="12.75">
      <c r="A32" s="7"/>
      <c r="B32" s="70"/>
      <c r="C32" s="71" t="s">
        <v>0</v>
      </c>
      <c r="D32" s="31">
        <f>SUM(L22,Keskitetty!L17,Lisäopetus!N9)</f>
        <v>762</v>
      </c>
      <c r="E32" s="13">
        <f>D32/D30</f>
        <v>0.5299026425591099</v>
      </c>
      <c r="N32" s="119"/>
      <c r="O32" s="92"/>
      <c r="P32" s="42"/>
      <c r="Q32" s="42"/>
      <c r="R32" s="42"/>
      <c r="S32" s="42"/>
      <c r="T32" s="43"/>
      <c r="U32" s="43"/>
    </row>
    <row r="33" spans="1:21" ht="12.75">
      <c r="A33" s="7"/>
      <c r="B33" s="70"/>
      <c r="C33" s="71" t="s">
        <v>11</v>
      </c>
      <c r="D33" s="31">
        <f>SUM(P22:Q22,Keskitetty!P17:Q17,Lisäopetus!Q9)</f>
        <v>65</v>
      </c>
      <c r="E33" s="13">
        <f>D33/D30</f>
        <v>0.045201668984700974</v>
      </c>
      <c r="N33" s="119"/>
      <c r="O33" s="92"/>
      <c r="P33" s="42"/>
      <c r="Q33" s="42"/>
      <c r="R33" s="42"/>
      <c r="S33" s="42"/>
      <c r="T33" s="43"/>
      <c r="U33" s="43"/>
    </row>
    <row r="34" spans="1:21" ht="12.75">
      <c r="A34" s="7"/>
      <c r="B34" s="70"/>
      <c r="C34" s="72" t="s">
        <v>19</v>
      </c>
      <c r="D34" s="31">
        <f>SUM(R22:U22,Keskitetty!R17:U17,Lisäopetus!S9:U9)</f>
        <v>20</v>
      </c>
      <c r="E34" s="13">
        <f>D34/D30</f>
        <v>0.013908205841446454</v>
      </c>
      <c r="N34" s="119"/>
      <c r="O34" s="92"/>
      <c r="P34" s="42"/>
      <c r="Q34" s="42"/>
      <c r="R34" s="42"/>
      <c r="S34" s="42"/>
      <c r="T34" s="43"/>
      <c r="U34" s="43"/>
    </row>
    <row r="35" spans="1:21" ht="12.75">
      <c r="A35" s="9" t="s">
        <v>34</v>
      </c>
      <c r="B35" s="70"/>
      <c r="C35" s="73"/>
      <c r="D35" s="74"/>
      <c r="E35" s="7"/>
      <c r="N35" s="120"/>
      <c r="O35" s="92"/>
      <c r="P35" s="42"/>
      <c r="Q35" s="42"/>
      <c r="R35" s="42"/>
      <c r="S35" s="42"/>
      <c r="T35" s="43"/>
      <c r="U35" s="43"/>
    </row>
    <row r="36" spans="1:21" ht="12.75">
      <c r="A36" s="9"/>
      <c r="B36" s="70"/>
      <c r="C36" s="75" t="s">
        <v>35</v>
      </c>
      <c r="D36" s="53">
        <f>V23</f>
        <v>1</v>
      </c>
      <c r="E36" s="337">
        <f>D39/D30</f>
        <v>0.006258692628650904</v>
      </c>
      <c r="N36" s="120"/>
      <c r="O36" s="92"/>
      <c r="P36" s="42"/>
      <c r="Q36" s="42"/>
      <c r="R36" s="42"/>
      <c r="S36" s="42"/>
      <c r="T36" s="43"/>
      <c r="U36" s="43"/>
    </row>
    <row r="37" spans="1:21" ht="12.75">
      <c r="A37" s="9"/>
      <c r="B37" s="70"/>
      <c r="C37" s="75" t="s">
        <v>55</v>
      </c>
      <c r="D37" s="53">
        <f>Keskitetty!V19</f>
        <v>8</v>
      </c>
      <c r="E37" s="338"/>
      <c r="N37" s="120"/>
      <c r="O37" s="92"/>
      <c r="P37" s="42"/>
      <c r="Q37" s="42"/>
      <c r="R37" s="42"/>
      <c r="S37" s="42"/>
      <c r="T37" s="43"/>
      <c r="U37" s="43"/>
    </row>
    <row r="38" spans="1:21" ht="12.75">
      <c r="A38" s="7"/>
      <c r="B38" s="70"/>
      <c r="C38" s="73" t="s">
        <v>36</v>
      </c>
      <c r="D38" s="53">
        <f>Lisäopetus!V12</f>
        <v>0</v>
      </c>
      <c r="E38" s="339"/>
      <c r="N38" s="120"/>
      <c r="O38" s="92"/>
      <c r="P38" s="42"/>
      <c r="Q38" s="42"/>
      <c r="R38" s="42"/>
      <c r="S38" s="42"/>
      <c r="T38" s="43"/>
      <c r="U38" s="43"/>
    </row>
    <row r="39" spans="1:21" ht="12.75">
      <c r="A39" s="7"/>
      <c r="B39" s="70"/>
      <c r="C39" s="75" t="s">
        <v>7</v>
      </c>
      <c r="D39" s="76">
        <f>SUM(D36:D38)</f>
        <v>9</v>
      </c>
      <c r="E39" s="340"/>
      <c r="J39" s="85"/>
      <c r="K39" s="8"/>
      <c r="L39" s="65"/>
      <c r="M39" s="7"/>
      <c r="N39" s="121"/>
      <c r="O39" s="92"/>
      <c r="P39" s="42"/>
      <c r="Q39" s="42"/>
      <c r="R39" s="42"/>
      <c r="S39" s="42"/>
      <c r="T39" s="43"/>
      <c r="U39" s="43"/>
    </row>
    <row r="40" spans="1:21" ht="12.75">
      <c r="A40" s="7"/>
      <c r="B40" s="70"/>
      <c r="C40" s="70"/>
      <c r="D40" s="70"/>
      <c r="E40" s="7"/>
      <c r="F40" s="70"/>
      <c r="G40" s="121"/>
      <c r="H40" s="70"/>
      <c r="I40" s="121"/>
      <c r="J40" s="70"/>
      <c r="K40" s="8"/>
      <c r="L40" s="70"/>
      <c r="M40" s="7"/>
      <c r="N40" s="121"/>
      <c r="O40" s="92"/>
      <c r="P40" s="42"/>
      <c r="Q40" s="42"/>
      <c r="R40" s="42"/>
      <c r="S40" s="42"/>
      <c r="T40" s="43"/>
      <c r="U40" s="43"/>
    </row>
    <row r="41" spans="1:21" ht="12.75">
      <c r="A41" s="7"/>
      <c r="B41" s="70"/>
      <c r="C41" s="70"/>
      <c r="D41" s="70"/>
      <c r="E41" s="7"/>
      <c r="F41" s="70"/>
      <c r="G41" s="121"/>
      <c r="H41" s="70"/>
      <c r="I41" s="121"/>
      <c r="J41" s="70"/>
      <c r="K41" s="7"/>
      <c r="L41" s="70"/>
      <c r="M41" s="7"/>
      <c r="N41" s="121"/>
      <c r="O41" s="92"/>
      <c r="P41" s="42"/>
      <c r="Q41" s="42"/>
      <c r="R41" s="42"/>
      <c r="S41" s="42"/>
      <c r="T41" s="43"/>
      <c r="U41" s="43"/>
    </row>
    <row r="42" spans="15:21" ht="12.75">
      <c r="O42" s="92"/>
      <c r="P42" s="42"/>
      <c r="Q42" s="42"/>
      <c r="R42" s="42"/>
      <c r="S42" s="42"/>
      <c r="T42" s="43"/>
      <c r="U42" s="43"/>
    </row>
    <row r="43" spans="15:21" ht="12.75">
      <c r="O43" s="92"/>
      <c r="P43" s="42"/>
      <c r="Q43" s="42"/>
      <c r="R43" s="42"/>
      <c r="S43" s="42"/>
      <c r="T43" s="43"/>
      <c r="U43" s="43"/>
    </row>
    <row r="44" spans="15:21" ht="12.75">
      <c r="O44" s="93"/>
      <c r="P44" s="51"/>
      <c r="Q44" s="51"/>
      <c r="R44" s="51"/>
      <c r="S44" s="51"/>
      <c r="T44" s="51"/>
      <c r="U44" s="51"/>
    </row>
    <row r="45" spans="15:21" ht="12.75">
      <c r="O45" s="92"/>
      <c r="P45" s="42"/>
      <c r="Q45" s="42"/>
      <c r="R45" s="42"/>
      <c r="S45" s="42"/>
      <c r="T45" s="43"/>
      <c r="U45" s="43"/>
    </row>
    <row r="46" spans="15:21" ht="12.75">
      <c r="O46" s="92"/>
      <c r="P46" s="42"/>
      <c r="Q46" s="42"/>
      <c r="R46" s="42"/>
      <c r="S46" s="42"/>
      <c r="T46" s="43"/>
      <c r="U46" s="43"/>
    </row>
    <row r="47" spans="20:21" ht="12.75">
      <c r="T47" s="52"/>
      <c r="U47" s="52"/>
    </row>
  </sheetData>
  <sheetProtection password="CCE3" sheet="1" selectLockedCells="1"/>
  <mergeCells count="38">
    <mergeCell ref="B26:L26"/>
    <mergeCell ref="G5:G10"/>
    <mergeCell ref="Y5:Y10"/>
    <mergeCell ref="I5:I10"/>
    <mergeCell ref="E36:E39"/>
    <mergeCell ref="Q6:Q10"/>
    <mergeCell ref="R6:R10"/>
    <mergeCell ref="B5:B10"/>
    <mergeCell ref="D5:D10"/>
    <mergeCell ref="V24:X24"/>
    <mergeCell ref="Z11:AB11"/>
    <mergeCell ref="E5:E10"/>
    <mergeCell ref="H5:H10"/>
    <mergeCell ref="J9:K10"/>
    <mergeCell ref="S6:S10"/>
    <mergeCell ref="O5:O10"/>
    <mergeCell ref="P6:P10"/>
    <mergeCell ref="F5:F10"/>
    <mergeCell ref="N5:N10"/>
    <mergeCell ref="Z13:AB13"/>
    <mergeCell ref="L10:M10"/>
    <mergeCell ref="Z20:AB20"/>
    <mergeCell ref="Z14:AB14"/>
    <mergeCell ref="Z18:AB18"/>
    <mergeCell ref="Z16:AB16"/>
    <mergeCell ref="Z12:AB12"/>
    <mergeCell ref="Z19:AB19"/>
    <mergeCell ref="Z17:AB17"/>
    <mergeCell ref="Z15:AB15"/>
    <mergeCell ref="C5:C10"/>
    <mergeCell ref="V23:X23"/>
    <mergeCell ref="T6:T10"/>
    <mergeCell ref="U6:U10"/>
    <mergeCell ref="V6:V10"/>
    <mergeCell ref="R5:U5"/>
    <mergeCell ref="V5:X5"/>
    <mergeCell ref="W6:W10"/>
    <mergeCell ref="X6:X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tabSelected="1" zoomScale="80" zoomScaleNormal="80" zoomScalePageLayoutView="0" workbookViewId="0" topLeftCell="A2">
      <selection activeCell="Y11" sqref="Y11:Y15"/>
    </sheetView>
  </sheetViews>
  <sheetFormatPr defaultColWidth="9.140625" defaultRowHeight="12.75"/>
  <cols>
    <col min="1" max="1" width="14.00390625" style="0" customWidth="1"/>
    <col min="2" max="2" width="5.8515625" style="0" customWidth="1"/>
    <col min="3" max="3" width="6.140625" style="1" customWidth="1"/>
    <col min="4" max="4" width="5.8515625" style="10" customWidth="1"/>
    <col min="5" max="5" width="9.140625" style="0" customWidth="1"/>
    <col min="6" max="6" width="11.8515625" style="1" customWidth="1"/>
    <col min="7" max="7" width="12.57421875" style="114" customWidth="1"/>
    <col min="8" max="8" width="9.8515625" style="0" customWidth="1"/>
    <col min="9" max="9" width="11.140625" style="114" customWidth="1"/>
    <col min="10" max="13" width="10.140625" style="0" bestFit="1" customWidth="1"/>
    <col min="14" max="14" width="11.57421875" style="114" customWidth="1"/>
    <col min="15" max="15" width="10.140625" style="0" bestFit="1" customWidth="1"/>
    <col min="16" max="16" width="9.28125" style="0" bestFit="1" customWidth="1"/>
    <col min="17" max="17" width="12.140625" style="0" customWidth="1"/>
    <col min="18" max="18" width="11.140625" style="0" customWidth="1"/>
    <col min="19" max="19" width="9.28125" style="0" bestFit="1" customWidth="1"/>
    <col min="20" max="21" width="10.140625" style="0" bestFit="1" customWidth="1"/>
    <col min="22" max="22" width="9.28125" style="0" bestFit="1" customWidth="1"/>
    <col min="23" max="23" width="10.140625" style="0" bestFit="1" customWidth="1"/>
    <col min="24" max="25" width="9.28125" style="0" bestFit="1" customWidth="1"/>
    <col min="26" max="26" width="53.00390625" style="0" customWidth="1"/>
    <col min="27" max="27" width="11.00390625" style="0" customWidth="1"/>
  </cols>
  <sheetData>
    <row r="1" ht="35.25" customHeight="1">
      <c r="B1" s="28"/>
    </row>
    <row r="2" spans="1:8" ht="19.5" customHeight="1">
      <c r="A2" s="2" t="s">
        <v>45</v>
      </c>
      <c r="B2" s="2"/>
      <c r="C2" s="12"/>
      <c r="D2" s="2"/>
      <c r="E2" s="2"/>
      <c r="F2" s="12"/>
      <c r="G2" s="124"/>
      <c r="H2" s="2"/>
    </row>
    <row r="3" spans="1:8" ht="15" customHeight="1">
      <c r="A3" s="2"/>
      <c r="B3" s="2"/>
      <c r="C3" s="12"/>
      <c r="D3" s="2"/>
      <c r="E3" s="2"/>
      <c r="F3" s="12"/>
      <c r="G3" s="124"/>
      <c r="H3" s="2"/>
    </row>
    <row r="4" spans="2:14" s="10" customFormat="1" ht="13.5" thickBot="1">
      <c r="B4" s="21" t="s">
        <v>44</v>
      </c>
      <c r="F4" s="252" t="s">
        <v>50</v>
      </c>
      <c r="G4" s="253"/>
      <c r="I4" s="253"/>
      <c r="J4" s="254" t="s">
        <v>27</v>
      </c>
      <c r="N4" s="253"/>
    </row>
    <row r="5" spans="2:28" s="10" customFormat="1" ht="18" customHeight="1">
      <c r="B5" s="377" t="s">
        <v>16</v>
      </c>
      <c r="C5" s="379" t="s">
        <v>15</v>
      </c>
      <c r="D5" s="314" t="s">
        <v>17</v>
      </c>
      <c r="E5" s="382" t="s">
        <v>13</v>
      </c>
      <c r="F5" s="373" t="s">
        <v>38</v>
      </c>
      <c r="G5" s="375" t="s">
        <v>76</v>
      </c>
      <c r="H5" s="387" t="s">
        <v>31</v>
      </c>
      <c r="I5" s="388" t="s">
        <v>22</v>
      </c>
      <c r="J5" s="146"/>
      <c r="K5" s="147"/>
      <c r="L5" s="147"/>
      <c r="M5" s="147"/>
      <c r="N5" s="327" t="s">
        <v>21</v>
      </c>
      <c r="O5" s="361" t="s">
        <v>25</v>
      </c>
      <c r="P5" s="39" t="s">
        <v>18</v>
      </c>
      <c r="Q5" s="148"/>
      <c r="R5" s="132" t="s">
        <v>19</v>
      </c>
      <c r="S5" s="149"/>
      <c r="T5" s="149"/>
      <c r="U5" s="149"/>
      <c r="V5" s="300" t="s">
        <v>37</v>
      </c>
      <c r="W5" s="371"/>
      <c r="X5" s="372"/>
      <c r="Y5" s="367" t="s">
        <v>17</v>
      </c>
      <c r="Z5" s="147"/>
      <c r="AA5" s="147"/>
      <c r="AB5" s="150"/>
    </row>
    <row r="6" spans="2:28" s="10" customFormat="1" ht="12.75" customHeight="1">
      <c r="B6" s="378"/>
      <c r="C6" s="380"/>
      <c r="D6" s="381"/>
      <c r="E6" s="383"/>
      <c r="F6" s="374"/>
      <c r="G6" s="376"/>
      <c r="H6" s="291"/>
      <c r="I6" s="389"/>
      <c r="J6" s="151"/>
      <c r="K6" s="152"/>
      <c r="L6" s="152"/>
      <c r="M6" s="152"/>
      <c r="N6" s="360"/>
      <c r="O6" s="362"/>
      <c r="P6" s="323" t="s">
        <v>1</v>
      </c>
      <c r="Q6" s="341" t="s">
        <v>6</v>
      </c>
      <c r="R6" s="291" t="s">
        <v>4</v>
      </c>
      <c r="S6" s="291" t="s">
        <v>5</v>
      </c>
      <c r="T6" s="291" t="s">
        <v>26</v>
      </c>
      <c r="U6" s="353" t="s">
        <v>24</v>
      </c>
      <c r="V6" s="295" t="s">
        <v>33</v>
      </c>
      <c r="W6" s="304" t="s">
        <v>2</v>
      </c>
      <c r="X6" s="304" t="s">
        <v>3</v>
      </c>
      <c r="Y6" s="368"/>
      <c r="Z6" s="20"/>
      <c r="AA6" s="20"/>
      <c r="AB6" s="32"/>
    </row>
    <row r="7" spans="2:28" s="10" customFormat="1" ht="12.75" customHeight="1">
      <c r="B7" s="378"/>
      <c r="C7" s="380"/>
      <c r="D7" s="381"/>
      <c r="E7" s="383"/>
      <c r="F7" s="374"/>
      <c r="G7" s="376"/>
      <c r="H7" s="291"/>
      <c r="I7" s="389"/>
      <c r="J7" s="153"/>
      <c r="K7" s="154"/>
      <c r="L7" s="152"/>
      <c r="M7" s="152"/>
      <c r="N7" s="360"/>
      <c r="O7" s="362"/>
      <c r="P7" s="385"/>
      <c r="Q7" s="386"/>
      <c r="R7" s="291"/>
      <c r="S7" s="291"/>
      <c r="T7" s="291"/>
      <c r="U7" s="353"/>
      <c r="V7" s="369"/>
      <c r="W7" s="304"/>
      <c r="X7" s="304"/>
      <c r="Y7" s="368"/>
      <c r="Z7" s="20"/>
      <c r="AA7" s="20"/>
      <c r="AB7" s="32"/>
    </row>
    <row r="8" spans="2:28" s="10" customFormat="1" ht="12.75" customHeight="1">
      <c r="B8" s="378"/>
      <c r="C8" s="380"/>
      <c r="D8" s="381"/>
      <c r="E8" s="383"/>
      <c r="F8" s="374"/>
      <c r="G8" s="376"/>
      <c r="H8" s="291"/>
      <c r="I8" s="389"/>
      <c r="J8" s="155"/>
      <c r="K8" s="156"/>
      <c r="L8" s="152"/>
      <c r="M8" s="152"/>
      <c r="N8" s="360"/>
      <c r="O8" s="362"/>
      <c r="P8" s="385"/>
      <c r="Q8" s="386"/>
      <c r="R8" s="291"/>
      <c r="S8" s="291"/>
      <c r="T8" s="291"/>
      <c r="U8" s="353"/>
      <c r="V8" s="369"/>
      <c r="W8" s="304"/>
      <c r="X8" s="304"/>
      <c r="Y8" s="368"/>
      <c r="Z8" s="20"/>
      <c r="AA8" s="20"/>
      <c r="AB8" s="32"/>
    </row>
    <row r="9" spans="2:28" s="10" customFormat="1" ht="10.5" customHeight="1">
      <c r="B9" s="378"/>
      <c r="C9" s="380"/>
      <c r="D9" s="381"/>
      <c r="E9" s="383"/>
      <c r="F9" s="374"/>
      <c r="G9" s="376"/>
      <c r="H9" s="291"/>
      <c r="I9" s="389"/>
      <c r="J9" s="363" t="s">
        <v>8</v>
      </c>
      <c r="K9" s="364"/>
      <c r="L9" s="157"/>
      <c r="M9" s="158"/>
      <c r="N9" s="360"/>
      <c r="O9" s="362"/>
      <c r="P9" s="385"/>
      <c r="Q9" s="386"/>
      <c r="R9" s="291"/>
      <c r="S9" s="291"/>
      <c r="T9" s="291"/>
      <c r="U9" s="353"/>
      <c r="V9" s="369"/>
      <c r="W9" s="304"/>
      <c r="X9" s="304"/>
      <c r="Y9" s="368"/>
      <c r="Z9" s="20"/>
      <c r="AA9" s="20"/>
      <c r="AB9" s="32"/>
    </row>
    <row r="10" spans="2:28" s="10" customFormat="1" ht="18" customHeight="1">
      <c r="B10" s="378"/>
      <c r="C10" s="380"/>
      <c r="D10" s="381"/>
      <c r="E10" s="383"/>
      <c r="F10" s="374"/>
      <c r="G10" s="376"/>
      <c r="H10" s="291"/>
      <c r="I10" s="390"/>
      <c r="J10" s="365"/>
      <c r="K10" s="366"/>
      <c r="L10" s="384" t="s">
        <v>0</v>
      </c>
      <c r="M10" s="366"/>
      <c r="N10" s="360"/>
      <c r="O10" s="362"/>
      <c r="P10" s="385"/>
      <c r="Q10" s="386"/>
      <c r="R10" s="291"/>
      <c r="S10" s="291"/>
      <c r="T10" s="291"/>
      <c r="U10" s="353"/>
      <c r="V10" s="370"/>
      <c r="W10" s="304"/>
      <c r="X10" s="304"/>
      <c r="Y10" s="368"/>
      <c r="Z10" s="20" t="s">
        <v>19</v>
      </c>
      <c r="AA10" s="20"/>
      <c r="AB10" s="32"/>
    </row>
    <row r="11" spans="1:28" s="168" customFormat="1" ht="12.75" customHeight="1">
      <c r="A11" s="108" t="s">
        <v>66</v>
      </c>
      <c r="B11" s="276">
        <v>19</v>
      </c>
      <c r="C11" s="109">
        <v>3</v>
      </c>
      <c r="D11" s="187">
        <v>22</v>
      </c>
      <c r="E11" s="284">
        <v>7.47</v>
      </c>
      <c r="F11" s="46">
        <v>2</v>
      </c>
      <c r="G11" s="169">
        <f>F11/D11</f>
        <v>0.09090909090909091</v>
      </c>
      <c r="H11" s="26">
        <v>11</v>
      </c>
      <c r="I11" s="211">
        <f>H11/D11</f>
        <v>0.5</v>
      </c>
      <c r="J11" s="44">
        <v>10</v>
      </c>
      <c r="K11" s="145">
        <f>J11/D11</f>
        <v>0.45454545454545453</v>
      </c>
      <c r="L11" s="95">
        <v>6</v>
      </c>
      <c r="M11" s="145">
        <f>L11/D11</f>
        <v>0.2727272727272727</v>
      </c>
      <c r="N11" s="33">
        <f>(J11+L11)/D11</f>
        <v>0.7272727272727273</v>
      </c>
      <c r="O11" s="95">
        <v>1</v>
      </c>
      <c r="P11" s="95"/>
      <c r="Q11" s="159">
        <v>4</v>
      </c>
      <c r="R11" s="95"/>
      <c r="S11" s="95"/>
      <c r="T11" s="95"/>
      <c r="U11" s="95">
        <v>1</v>
      </c>
      <c r="V11" s="160"/>
      <c r="W11" s="95"/>
      <c r="X11" s="95"/>
      <c r="Y11" s="283" t="b">
        <f>J12=SUM(J11,L11,O11:X11)</f>
        <v>0</v>
      </c>
      <c r="Z11" s="310"/>
      <c r="AA11" s="351"/>
      <c r="AB11" s="352"/>
    </row>
    <row r="12" spans="1:28" s="168" customFormat="1" ht="12.75" customHeight="1">
      <c r="A12" s="108" t="s">
        <v>67</v>
      </c>
      <c r="B12" s="276">
        <v>7</v>
      </c>
      <c r="C12" s="109">
        <v>34</v>
      </c>
      <c r="D12" s="187">
        <v>41</v>
      </c>
      <c r="E12" s="284">
        <v>8.02</v>
      </c>
      <c r="F12" s="46">
        <v>2</v>
      </c>
      <c r="G12" s="169">
        <f>F12/D12</f>
        <v>0.04878048780487805</v>
      </c>
      <c r="H12" s="26">
        <v>7</v>
      </c>
      <c r="I12" s="211">
        <f>H12/D12</f>
        <v>0.17073170731707318</v>
      </c>
      <c r="J12" s="44">
        <v>5</v>
      </c>
      <c r="K12" s="145">
        <f>J12/D12</f>
        <v>0.12195121951219512</v>
      </c>
      <c r="L12" s="95">
        <v>2</v>
      </c>
      <c r="M12" s="145">
        <f>L12/D12</f>
        <v>0.04878048780487805</v>
      </c>
      <c r="N12" s="33">
        <f>(J12+L12)/D12</f>
        <v>0.17073170731707318</v>
      </c>
      <c r="O12" s="95"/>
      <c r="P12" s="95"/>
      <c r="Q12" s="159">
        <v>27</v>
      </c>
      <c r="R12" s="95"/>
      <c r="S12" s="95"/>
      <c r="T12" s="95"/>
      <c r="U12" s="95"/>
      <c r="V12" s="160">
        <v>2</v>
      </c>
      <c r="W12" s="95">
        <v>5</v>
      </c>
      <c r="X12" s="95"/>
      <c r="Y12" s="283">
        <f>SUM(J12,L12,O12:X12)</f>
        <v>41</v>
      </c>
      <c r="Z12" s="310"/>
      <c r="AA12" s="351"/>
      <c r="AB12" s="352"/>
    </row>
    <row r="13" spans="1:28" s="168" customFormat="1" ht="12.75" customHeight="1">
      <c r="A13" s="108" t="s">
        <v>68</v>
      </c>
      <c r="B13" s="276">
        <v>31</v>
      </c>
      <c r="C13" s="50">
        <v>0</v>
      </c>
      <c r="D13" s="26">
        <v>31</v>
      </c>
      <c r="E13" s="285">
        <v>6.91</v>
      </c>
      <c r="F13" s="46">
        <v>7</v>
      </c>
      <c r="G13" s="169">
        <f>F13/D13</f>
        <v>0.22580645161290322</v>
      </c>
      <c r="H13" s="26">
        <v>19</v>
      </c>
      <c r="I13" s="211">
        <f>H13/D13</f>
        <v>0.6129032258064516</v>
      </c>
      <c r="J13" s="44">
        <v>24</v>
      </c>
      <c r="K13" s="145">
        <f>J13/D13</f>
        <v>0.7741935483870968</v>
      </c>
      <c r="L13" s="95">
        <v>1</v>
      </c>
      <c r="M13" s="145">
        <f>L13/D13</f>
        <v>0.03225806451612903</v>
      </c>
      <c r="N13" s="33">
        <f>(J13+L13)/D13</f>
        <v>0.8064516129032258</v>
      </c>
      <c r="O13" s="95"/>
      <c r="P13" s="95">
        <v>1</v>
      </c>
      <c r="Q13" s="159">
        <v>1</v>
      </c>
      <c r="R13" s="95"/>
      <c r="S13" s="95"/>
      <c r="T13" s="95">
        <v>1</v>
      </c>
      <c r="U13" s="95">
        <v>3</v>
      </c>
      <c r="V13" s="160"/>
      <c r="W13" s="95"/>
      <c r="X13" s="95"/>
      <c r="Y13" s="283">
        <f>SUM(J13,L13,O13:X13)</f>
        <v>31</v>
      </c>
      <c r="Z13" s="310" t="s">
        <v>52</v>
      </c>
      <c r="AA13" s="351"/>
      <c r="AB13" s="352"/>
    </row>
    <row r="14" spans="1:28" s="168" customFormat="1" ht="12.75" customHeight="1">
      <c r="A14" s="108" t="s">
        <v>69</v>
      </c>
      <c r="B14" s="276">
        <v>0</v>
      </c>
      <c r="C14" s="50">
        <v>24</v>
      </c>
      <c r="D14" s="187">
        <v>24</v>
      </c>
      <c r="E14" s="284">
        <v>6.97</v>
      </c>
      <c r="F14" s="46">
        <v>0</v>
      </c>
      <c r="G14" s="169">
        <f>F14/D14</f>
        <v>0</v>
      </c>
      <c r="H14" s="26">
        <v>11</v>
      </c>
      <c r="I14" s="211">
        <f>H14/D14</f>
        <v>0.4583333333333333</v>
      </c>
      <c r="J14" s="44">
        <v>9</v>
      </c>
      <c r="K14" s="145">
        <f>J14/D14</f>
        <v>0.375</v>
      </c>
      <c r="L14" s="95">
        <v>0</v>
      </c>
      <c r="M14" s="145">
        <f>L14/D14</f>
        <v>0</v>
      </c>
      <c r="N14" s="33">
        <f>(J14+L14)/D14</f>
        <v>0.375</v>
      </c>
      <c r="O14" s="95">
        <v>4</v>
      </c>
      <c r="P14" s="95"/>
      <c r="Q14" s="159">
        <v>5</v>
      </c>
      <c r="R14" s="95"/>
      <c r="S14" s="95">
        <v>1</v>
      </c>
      <c r="T14" s="95">
        <v>1</v>
      </c>
      <c r="U14" s="95">
        <v>3</v>
      </c>
      <c r="V14" s="159">
        <v>1</v>
      </c>
      <c r="W14" s="95"/>
      <c r="X14" s="95"/>
      <c r="Y14" s="283">
        <f>SUM(J14,L14,O14:X14)</f>
        <v>24</v>
      </c>
      <c r="Z14" s="310"/>
      <c r="AA14" s="351"/>
      <c r="AB14" s="352"/>
    </row>
    <row r="15" spans="1:28" s="168" customFormat="1" ht="12.75">
      <c r="A15" s="108" t="s">
        <v>70</v>
      </c>
      <c r="B15" s="276">
        <v>0</v>
      </c>
      <c r="C15" s="50">
        <v>1</v>
      </c>
      <c r="D15" s="187">
        <v>1</v>
      </c>
      <c r="E15" s="284">
        <v>7.12</v>
      </c>
      <c r="F15" s="46">
        <v>0</v>
      </c>
      <c r="G15" s="169">
        <f>F15/D15</f>
        <v>0</v>
      </c>
      <c r="H15" s="26">
        <v>1</v>
      </c>
      <c r="I15" s="211">
        <f>H15/D15</f>
        <v>1</v>
      </c>
      <c r="J15" s="44">
        <v>1</v>
      </c>
      <c r="K15" s="145">
        <f>J15/D15</f>
        <v>1</v>
      </c>
      <c r="L15" s="95">
        <v>0</v>
      </c>
      <c r="M15" s="145">
        <f>L15/D15</f>
        <v>0</v>
      </c>
      <c r="N15" s="33">
        <f>(J15+L15)/D15</f>
        <v>1</v>
      </c>
      <c r="O15" s="95"/>
      <c r="P15" s="95"/>
      <c r="Q15" s="159"/>
      <c r="R15" s="95"/>
      <c r="S15" s="95"/>
      <c r="T15" s="95"/>
      <c r="U15" s="95"/>
      <c r="V15" s="95"/>
      <c r="W15" s="95"/>
      <c r="X15" s="95"/>
      <c r="Y15" s="283">
        <f>SUM(J15,L15,O15:X15)</f>
        <v>1</v>
      </c>
      <c r="Z15" s="310"/>
      <c r="AA15" s="351"/>
      <c r="AB15" s="352"/>
    </row>
    <row r="16" spans="1:28" s="131" customFormat="1" ht="12.75">
      <c r="A16" s="110"/>
      <c r="B16" s="111"/>
      <c r="C16" s="101"/>
      <c r="D16" s="112"/>
      <c r="E16" s="236"/>
      <c r="F16" s="161"/>
      <c r="G16" s="162"/>
      <c r="H16" s="163"/>
      <c r="I16" s="212"/>
      <c r="J16" s="164"/>
      <c r="K16" s="113"/>
      <c r="L16" s="113"/>
      <c r="M16" s="113"/>
      <c r="N16" s="165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357"/>
      <c r="AA16" s="358"/>
      <c r="AB16" s="359"/>
    </row>
    <row r="17" spans="1:28" s="168" customFormat="1" ht="12.75">
      <c r="A17" s="107" t="s">
        <v>7</v>
      </c>
      <c r="B17" s="58">
        <f>SUM(B11:B15)</f>
        <v>57</v>
      </c>
      <c r="C17" s="50">
        <f>SUM(C11:C15)</f>
        <v>62</v>
      </c>
      <c r="D17" s="50">
        <f>SUM(D11:D15)</f>
        <v>119</v>
      </c>
      <c r="E17" s="236"/>
      <c r="F17" s="46">
        <f>SUM(F11:F15)</f>
        <v>11</v>
      </c>
      <c r="G17" s="47"/>
      <c r="H17" s="26">
        <f>SUM(H11:H15)</f>
        <v>49</v>
      </c>
      <c r="I17" s="213"/>
      <c r="J17" s="46">
        <f>SUM(J9:J16)</f>
        <v>49</v>
      </c>
      <c r="K17" s="166"/>
      <c r="L17" s="26">
        <f>SUM(L9:L16)</f>
        <v>9</v>
      </c>
      <c r="M17" s="166"/>
      <c r="N17" s="26">
        <f>SUM(J17,L17)</f>
        <v>58</v>
      </c>
      <c r="O17" s="26">
        <f>AVERAGE(O11:O15)</f>
        <v>2.5</v>
      </c>
      <c r="P17" s="26">
        <f>SUM(P9:P16)</f>
        <v>1</v>
      </c>
      <c r="Q17" s="26">
        <f>SUM(Q9:Q16)</f>
        <v>37</v>
      </c>
      <c r="R17" s="26">
        <f>SUM(R11:R15)</f>
        <v>0</v>
      </c>
      <c r="S17" s="26">
        <f aca="true" t="shared" si="0" ref="S17:Y17">SUM(S9:S16)</f>
        <v>1</v>
      </c>
      <c r="T17" s="26">
        <f t="shared" si="0"/>
        <v>2</v>
      </c>
      <c r="U17" s="26">
        <f t="shared" si="0"/>
        <v>7</v>
      </c>
      <c r="V17" s="26">
        <f t="shared" si="0"/>
        <v>3</v>
      </c>
      <c r="W17" s="26">
        <f t="shared" si="0"/>
        <v>5</v>
      </c>
      <c r="X17" s="26">
        <f t="shared" si="0"/>
        <v>0</v>
      </c>
      <c r="Y17" s="26">
        <f t="shared" si="0"/>
        <v>97</v>
      </c>
      <c r="Z17" s="310"/>
      <c r="AA17" s="351"/>
      <c r="AB17" s="352"/>
    </row>
    <row r="18" spans="1:28" s="168" customFormat="1" ht="13.5" thickBot="1">
      <c r="A18" s="107" t="s">
        <v>54</v>
      </c>
      <c r="B18" s="218"/>
      <c r="C18" s="101"/>
      <c r="D18" s="217"/>
      <c r="E18" s="237"/>
      <c r="F18" s="161"/>
      <c r="G18" s="214">
        <f>F17/D17</f>
        <v>0.09243697478991597</v>
      </c>
      <c r="H18" s="166"/>
      <c r="I18" s="215">
        <f>H17/D17</f>
        <v>0.4117647058823529</v>
      </c>
      <c r="J18" s="161"/>
      <c r="K18" s="214">
        <f>J17/D17</f>
        <v>0.4117647058823529</v>
      </c>
      <c r="L18" s="166"/>
      <c r="M18" s="214">
        <f>L17/D17</f>
        <v>0.07563025210084033</v>
      </c>
      <c r="N18" s="214">
        <f>N17/D17</f>
        <v>0.48739495798319327</v>
      </c>
      <c r="O18" s="131"/>
      <c r="P18" s="166"/>
      <c r="Q18" s="166"/>
      <c r="R18" s="166"/>
      <c r="S18" s="166"/>
      <c r="T18" s="166"/>
      <c r="U18" s="166"/>
      <c r="V18" s="219"/>
      <c r="W18" s="220">
        <f>AVERAGE(W11:W15)</f>
        <v>5</v>
      </c>
      <c r="X18" s="167"/>
      <c r="Y18" s="131"/>
      <c r="Z18" s="131"/>
      <c r="AA18" s="131"/>
      <c r="AB18" s="210"/>
    </row>
    <row r="19" spans="2:28" s="131" customFormat="1" ht="12.75">
      <c r="B19" s="216"/>
      <c r="C19" s="166"/>
      <c r="E19" s="210"/>
      <c r="F19" s="161"/>
      <c r="G19" s="47"/>
      <c r="H19" s="166"/>
      <c r="I19" s="213"/>
      <c r="J19" s="161"/>
      <c r="K19" s="166"/>
      <c r="M19" s="166"/>
      <c r="N19" s="47"/>
      <c r="O19" s="166"/>
      <c r="P19" s="166"/>
      <c r="Q19" s="166"/>
      <c r="R19" s="166"/>
      <c r="S19" s="166"/>
      <c r="T19" s="166"/>
      <c r="U19" s="166"/>
      <c r="V19" s="354">
        <f>SUM(V17:X17)</f>
        <v>8</v>
      </c>
      <c r="W19" s="355"/>
      <c r="X19" s="356"/>
      <c r="AB19" s="210"/>
    </row>
    <row r="20" spans="2:28" s="20" customFormat="1" ht="13.5" thickBot="1">
      <c r="B20" s="209"/>
      <c r="C20" s="255"/>
      <c r="D20" s="177"/>
      <c r="E20" s="208"/>
      <c r="F20" s="256"/>
      <c r="G20" s="257"/>
      <c r="H20" s="255"/>
      <c r="I20" s="258"/>
      <c r="J20" s="259"/>
      <c r="K20" s="260"/>
      <c r="L20" s="260"/>
      <c r="M20" s="260"/>
      <c r="N20" s="261"/>
      <c r="O20" s="260"/>
      <c r="P20" s="260"/>
      <c r="Q20" s="260"/>
      <c r="R20" s="260"/>
      <c r="S20" s="260"/>
      <c r="T20" s="260"/>
      <c r="U20" s="260"/>
      <c r="V20" s="348">
        <f>V19/D17</f>
        <v>0.06722689075630252</v>
      </c>
      <c r="W20" s="349"/>
      <c r="X20" s="350"/>
      <c r="Y20" s="262"/>
      <c r="Z20" s="177"/>
      <c r="AA20" s="177"/>
      <c r="AB20" s="208"/>
    </row>
    <row r="21" spans="3:14" s="10" customFormat="1" ht="12.75">
      <c r="C21" s="263"/>
      <c r="F21" s="263"/>
      <c r="G21" s="264"/>
      <c r="H21" s="263"/>
      <c r="I21" s="264"/>
      <c r="N21" s="253"/>
    </row>
    <row r="22" spans="6:12" ht="12.75">
      <c r="F22" s="125"/>
      <c r="G22" s="127"/>
      <c r="H22" s="128"/>
      <c r="I22" s="127"/>
      <c r="J22" s="42"/>
      <c r="K22" s="42"/>
      <c r="L22" s="43"/>
    </row>
    <row r="23" spans="6:14" ht="12.75">
      <c r="F23" s="125"/>
      <c r="G23" s="127"/>
      <c r="H23" s="128"/>
      <c r="I23" s="127"/>
      <c r="J23" s="42"/>
      <c r="K23" s="42"/>
      <c r="L23" s="43"/>
      <c r="N23" s="114" t="s">
        <v>43</v>
      </c>
    </row>
    <row r="24" spans="6:12" ht="12.75">
      <c r="F24" s="125"/>
      <c r="G24" s="127"/>
      <c r="H24" s="128"/>
      <c r="I24" s="127"/>
      <c r="J24" s="42"/>
      <c r="K24" s="42"/>
      <c r="L24" s="43"/>
    </row>
    <row r="25" spans="6:12" ht="12.75">
      <c r="F25" s="125"/>
      <c r="G25" s="127"/>
      <c r="H25" s="128"/>
      <c r="I25" s="127"/>
      <c r="J25" s="42"/>
      <c r="K25" s="42"/>
      <c r="L25" s="43"/>
    </row>
    <row r="26" spans="6:12" ht="12.75">
      <c r="F26" s="125"/>
      <c r="G26" s="127"/>
      <c r="H26" s="128"/>
      <c r="I26" s="127"/>
      <c r="J26" s="42"/>
      <c r="K26" s="42"/>
      <c r="L26" s="43"/>
    </row>
    <row r="27" spans="6:12" ht="12.75">
      <c r="F27" s="125"/>
      <c r="G27" s="127"/>
      <c r="H27" s="128"/>
      <c r="I27" s="127"/>
      <c r="J27" s="42"/>
      <c r="K27" s="42"/>
      <c r="L27" s="43"/>
    </row>
    <row r="28" spans="6:12" ht="12.75">
      <c r="F28" s="125"/>
      <c r="G28" s="127"/>
      <c r="H28" s="128"/>
      <c r="I28" s="127"/>
      <c r="J28" s="42"/>
      <c r="K28" s="42"/>
      <c r="L28" s="43"/>
    </row>
    <row r="29" spans="6:12" ht="12.75">
      <c r="F29" s="125"/>
      <c r="G29" s="127"/>
      <c r="H29" s="128"/>
      <c r="I29" s="127"/>
      <c r="J29" s="42"/>
      <c r="K29" s="42"/>
      <c r="L29" s="43"/>
    </row>
    <row r="30" spans="6:12" ht="12.75">
      <c r="F30" s="125"/>
      <c r="G30" s="127"/>
      <c r="H30" s="128"/>
      <c r="I30" s="127"/>
      <c r="J30" s="42"/>
      <c r="K30" s="42"/>
      <c r="L30" s="43"/>
    </row>
    <row r="31" spans="6:12" ht="12.75">
      <c r="F31" s="125"/>
      <c r="G31" s="127"/>
      <c r="H31" s="128"/>
      <c r="I31" s="127"/>
      <c r="J31" s="42"/>
      <c r="K31" s="42"/>
      <c r="L31" s="43"/>
    </row>
    <row r="32" spans="6:12" ht="12.75">
      <c r="F32" s="125"/>
      <c r="G32" s="127"/>
      <c r="H32" s="128"/>
      <c r="I32" s="127"/>
      <c r="J32" s="42"/>
      <c r="K32" s="42"/>
      <c r="L32" s="43"/>
    </row>
    <row r="33" spans="6:12" ht="12.75">
      <c r="F33" s="125"/>
      <c r="G33" s="127"/>
      <c r="H33" s="128"/>
      <c r="I33" s="127"/>
      <c r="J33" s="42"/>
      <c r="K33" s="42"/>
      <c r="L33" s="43"/>
    </row>
    <row r="34" spans="6:12" ht="12.75">
      <c r="F34" s="125"/>
      <c r="G34" s="127"/>
      <c r="H34" s="128"/>
      <c r="I34" s="127"/>
      <c r="J34" s="42"/>
      <c r="K34" s="42"/>
      <c r="L34" s="43"/>
    </row>
    <row r="35" spans="6:12" ht="12.75">
      <c r="F35" s="125"/>
      <c r="G35" s="127"/>
      <c r="H35" s="128"/>
      <c r="I35" s="127"/>
      <c r="J35" s="42"/>
      <c r="K35" s="42"/>
      <c r="L35" s="43"/>
    </row>
    <row r="36" spans="6:12" ht="12.75">
      <c r="F36" s="126"/>
      <c r="G36" s="129"/>
      <c r="H36" s="130"/>
      <c r="I36" s="129"/>
      <c r="J36" s="51"/>
      <c r="K36" s="51"/>
      <c r="L36" s="51"/>
    </row>
    <row r="37" spans="6:12" ht="12.75">
      <c r="F37" s="125"/>
      <c r="G37" s="127"/>
      <c r="H37" s="128"/>
      <c r="I37" s="127"/>
      <c r="J37" s="42"/>
      <c r="K37" s="42"/>
      <c r="L37" s="43"/>
    </row>
    <row r="38" spans="6:12" ht="12.75">
      <c r="F38" s="125"/>
      <c r="G38" s="127"/>
      <c r="H38" s="128"/>
      <c r="I38" s="127"/>
      <c r="J38" s="42"/>
      <c r="K38" s="42"/>
      <c r="L38" s="43"/>
    </row>
    <row r="39" ht="12.75">
      <c r="L39" s="52"/>
    </row>
  </sheetData>
  <sheetProtection password="CCE3" sheet="1" selectLockedCells="1"/>
  <mergeCells count="32">
    <mergeCell ref="S6:S10"/>
    <mergeCell ref="L10:M10"/>
    <mergeCell ref="P6:P10"/>
    <mergeCell ref="Q6:Q10"/>
    <mergeCell ref="H5:H10"/>
    <mergeCell ref="I5:I10"/>
    <mergeCell ref="F5:F10"/>
    <mergeCell ref="G5:G10"/>
    <mergeCell ref="B5:B10"/>
    <mergeCell ref="C5:C10"/>
    <mergeCell ref="D5:D10"/>
    <mergeCell ref="E5:E10"/>
    <mergeCell ref="Z14:AB14"/>
    <mergeCell ref="Z15:AB15"/>
    <mergeCell ref="N5:N10"/>
    <mergeCell ref="O5:O10"/>
    <mergeCell ref="J9:K10"/>
    <mergeCell ref="Y5:Y10"/>
    <mergeCell ref="V6:V10"/>
    <mergeCell ref="W6:W10"/>
    <mergeCell ref="V5:X5"/>
    <mergeCell ref="T6:T10"/>
    <mergeCell ref="V20:X20"/>
    <mergeCell ref="Z17:AB17"/>
    <mergeCell ref="Z11:AB11"/>
    <mergeCell ref="Z12:AB12"/>
    <mergeCell ref="Z13:AB13"/>
    <mergeCell ref="R6:R10"/>
    <mergeCell ref="U6:U10"/>
    <mergeCell ref="V19:X19"/>
    <mergeCell ref="Z16:AB16"/>
    <mergeCell ref="X6:X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2.7109375" style="0" customWidth="1"/>
    <col min="2" max="3" width="8.421875" style="0" customWidth="1"/>
    <col min="4" max="4" width="12.421875" style="55" customWidth="1"/>
    <col min="5" max="5" width="11.7109375" style="55" customWidth="1"/>
    <col min="6" max="6" width="9.7109375" style="55" customWidth="1"/>
    <col min="7" max="7" width="10.421875" style="55" customWidth="1"/>
    <col min="8" max="8" width="9.140625" style="55" customWidth="1"/>
    <col min="10" max="10" width="12.28125" style="55" customWidth="1"/>
    <col min="11" max="11" width="12.28125" style="0" customWidth="1"/>
    <col min="12" max="12" width="9.140625" style="55" customWidth="1"/>
    <col min="13" max="13" width="12.00390625" style="0" customWidth="1"/>
    <col min="14" max="14" width="9.140625" style="55" customWidth="1"/>
    <col min="16" max="16" width="13.57421875" style="0" customWidth="1"/>
    <col min="17" max="17" width="7.00390625" style="55" customWidth="1"/>
    <col min="18" max="18" width="10.57421875" style="55" customWidth="1"/>
    <col min="19" max="21" width="9.140625" style="55" customWidth="1"/>
    <col min="25" max="25" width="9.28125" style="0" customWidth="1"/>
    <col min="26" max="26" width="31.7109375" style="0" customWidth="1"/>
    <col min="27" max="27" width="9.140625" style="7" customWidth="1"/>
  </cols>
  <sheetData>
    <row r="1" spans="1:15" ht="25.5" customHeight="1">
      <c r="A1" s="22" t="s">
        <v>47</v>
      </c>
      <c r="B1" s="22"/>
      <c r="C1" s="22"/>
      <c r="O1" s="41"/>
    </row>
    <row r="2" spans="1:33" ht="12.75">
      <c r="A2" s="10"/>
      <c r="B2" s="10"/>
      <c r="C2" s="10"/>
      <c r="D2" s="54"/>
      <c r="E2" s="108"/>
      <c r="F2" s="108"/>
      <c r="G2" s="108"/>
      <c r="H2" s="108"/>
      <c r="I2" s="10"/>
      <c r="J2" s="108"/>
      <c r="K2" s="10"/>
      <c r="L2" s="108"/>
      <c r="M2" s="10"/>
      <c r="N2" s="108"/>
      <c r="O2" s="154"/>
      <c r="P2" s="10"/>
      <c r="Q2" s="108"/>
      <c r="R2" s="108"/>
      <c r="S2" s="108"/>
      <c r="T2" s="108"/>
      <c r="U2" s="108"/>
      <c r="V2" s="10"/>
      <c r="W2" s="10"/>
      <c r="X2" s="10"/>
      <c r="Y2" s="10"/>
      <c r="Z2" s="10"/>
      <c r="AA2" s="20"/>
      <c r="AB2" s="10"/>
      <c r="AC2" s="10"/>
      <c r="AD2" s="10"/>
      <c r="AE2" s="10"/>
      <c r="AF2" s="10"/>
      <c r="AG2" s="10"/>
    </row>
    <row r="3" spans="2:27" s="10" customFormat="1" ht="13.5" thickBot="1">
      <c r="B3" s="21" t="s">
        <v>44</v>
      </c>
      <c r="C3" s="21"/>
      <c r="D3" s="108"/>
      <c r="E3" s="108"/>
      <c r="F3" s="108"/>
      <c r="G3" s="77" t="s">
        <v>50</v>
      </c>
      <c r="H3" s="108"/>
      <c r="J3" s="108"/>
      <c r="L3" s="108" t="s">
        <v>27</v>
      </c>
      <c r="M3" s="152"/>
      <c r="N3" s="110"/>
      <c r="O3" s="154"/>
      <c r="P3" s="152"/>
      <c r="Q3" s="110"/>
      <c r="R3" s="110"/>
      <c r="S3" s="85"/>
      <c r="T3" s="108"/>
      <c r="U3" s="85"/>
      <c r="V3" s="20"/>
      <c r="W3" s="20"/>
      <c r="X3" s="20"/>
      <c r="AA3" s="20"/>
    </row>
    <row r="4" spans="1:33" s="6" customFormat="1" ht="18.75" customHeight="1">
      <c r="A4" s="178"/>
      <c r="B4" s="398" t="s">
        <v>17</v>
      </c>
      <c r="C4" s="391" t="s">
        <v>75</v>
      </c>
      <c r="D4" s="396" t="s">
        <v>23</v>
      </c>
      <c r="E4" s="391" t="s">
        <v>49</v>
      </c>
      <c r="F4" s="406" t="s">
        <v>28</v>
      </c>
      <c r="G4" s="419" t="s">
        <v>30</v>
      </c>
      <c r="H4" s="404" t="s">
        <v>29</v>
      </c>
      <c r="I4" s="411" t="s">
        <v>40</v>
      </c>
      <c r="J4" s="404" t="s">
        <v>31</v>
      </c>
      <c r="K4" s="415" t="s">
        <v>53</v>
      </c>
      <c r="L4" s="179"/>
      <c r="M4" s="222"/>
      <c r="N4" s="223"/>
      <c r="O4" s="201"/>
      <c r="P4" s="402" t="s">
        <v>21</v>
      </c>
      <c r="Q4" s="316" t="s">
        <v>6</v>
      </c>
      <c r="R4" s="423" t="s">
        <v>25</v>
      </c>
      <c r="S4" s="413" t="s">
        <v>19</v>
      </c>
      <c r="T4" s="413"/>
      <c r="U4" s="414"/>
      <c r="V4" s="418" t="s">
        <v>37</v>
      </c>
      <c r="W4" s="418"/>
      <c r="X4" s="418"/>
      <c r="Y4" s="409" t="s">
        <v>17</v>
      </c>
      <c r="Z4" s="225"/>
      <c r="AA4" s="30"/>
      <c r="AB4" s="178"/>
      <c r="AC4" s="178"/>
      <c r="AD4" s="178"/>
      <c r="AE4" s="178"/>
      <c r="AF4" s="178"/>
      <c r="AG4" s="178"/>
    </row>
    <row r="5" spans="1:33" s="6" customFormat="1" ht="12.75" customHeight="1">
      <c r="A5" s="178"/>
      <c r="B5" s="399"/>
      <c r="C5" s="392"/>
      <c r="D5" s="397"/>
      <c r="E5" s="408"/>
      <c r="F5" s="407"/>
      <c r="G5" s="420"/>
      <c r="H5" s="405"/>
      <c r="I5" s="412"/>
      <c r="J5" s="405"/>
      <c r="K5" s="416"/>
      <c r="L5" s="180"/>
      <c r="M5" s="196"/>
      <c r="N5" s="195"/>
      <c r="O5" s="192"/>
      <c r="P5" s="403"/>
      <c r="Q5" s="400"/>
      <c r="R5" s="424"/>
      <c r="S5" s="421" t="s">
        <v>4</v>
      </c>
      <c r="T5" s="421" t="s">
        <v>5</v>
      </c>
      <c r="U5" s="425" t="s">
        <v>26</v>
      </c>
      <c r="V5" s="417" t="s">
        <v>33</v>
      </c>
      <c r="W5" s="417" t="s">
        <v>2</v>
      </c>
      <c r="X5" s="417" t="s">
        <v>3</v>
      </c>
      <c r="Y5" s="410"/>
      <c r="Z5" s="226"/>
      <c r="AA5" s="30"/>
      <c r="AB5" s="178"/>
      <c r="AC5" s="178"/>
      <c r="AD5" s="178"/>
      <c r="AE5" s="178"/>
      <c r="AF5" s="178"/>
      <c r="AG5" s="178"/>
    </row>
    <row r="6" spans="1:33" s="6" customFormat="1" ht="12.75" customHeight="1">
      <c r="A6" s="178"/>
      <c r="B6" s="399"/>
      <c r="C6" s="392"/>
      <c r="D6" s="397"/>
      <c r="E6" s="408"/>
      <c r="F6" s="407"/>
      <c r="G6" s="420"/>
      <c r="H6" s="405"/>
      <c r="I6" s="412"/>
      <c r="J6" s="405"/>
      <c r="K6" s="416"/>
      <c r="L6" s="181"/>
      <c r="M6" s="192"/>
      <c r="N6" s="195"/>
      <c r="O6" s="196"/>
      <c r="P6" s="403"/>
      <c r="Q6" s="400"/>
      <c r="R6" s="424"/>
      <c r="S6" s="421"/>
      <c r="T6" s="421"/>
      <c r="U6" s="425"/>
      <c r="V6" s="417"/>
      <c r="W6" s="417"/>
      <c r="X6" s="417"/>
      <c r="Y6" s="410"/>
      <c r="Z6" s="226"/>
      <c r="AA6" s="30"/>
      <c r="AB6" s="178"/>
      <c r="AC6" s="178"/>
      <c r="AD6" s="178"/>
      <c r="AE6" s="178"/>
      <c r="AF6" s="178"/>
      <c r="AG6" s="178"/>
    </row>
    <row r="7" spans="1:33" s="6" customFormat="1" ht="10.5" customHeight="1">
      <c r="A7" s="178"/>
      <c r="B7" s="399"/>
      <c r="C7" s="392"/>
      <c r="D7" s="397"/>
      <c r="E7" s="408"/>
      <c r="F7" s="407"/>
      <c r="G7" s="420"/>
      <c r="H7" s="405"/>
      <c r="I7" s="412"/>
      <c r="J7" s="405"/>
      <c r="K7" s="416"/>
      <c r="L7" s="182"/>
      <c r="M7" s="221"/>
      <c r="N7" s="195"/>
      <c r="O7" s="196"/>
      <c r="P7" s="403"/>
      <c r="Q7" s="400"/>
      <c r="R7" s="424"/>
      <c r="S7" s="421"/>
      <c r="T7" s="421"/>
      <c r="U7" s="425"/>
      <c r="V7" s="417"/>
      <c r="W7" s="417"/>
      <c r="X7" s="417"/>
      <c r="Y7" s="410"/>
      <c r="Z7" s="226"/>
      <c r="AA7" s="30"/>
      <c r="AB7" s="178"/>
      <c r="AC7" s="178"/>
      <c r="AD7" s="178"/>
      <c r="AE7" s="178"/>
      <c r="AF7" s="178"/>
      <c r="AG7" s="178"/>
    </row>
    <row r="8" spans="1:33" s="6" customFormat="1" ht="56.25" customHeight="1">
      <c r="A8" s="178"/>
      <c r="B8" s="399"/>
      <c r="C8" s="392"/>
      <c r="D8" s="397"/>
      <c r="E8" s="408"/>
      <c r="F8" s="407"/>
      <c r="G8" s="420"/>
      <c r="H8" s="405"/>
      <c r="I8" s="412"/>
      <c r="J8" s="405"/>
      <c r="K8" s="416"/>
      <c r="L8" s="422" t="s">
        <v>8</v>
      </c>
      <c r="M8" s="401"/>
      <c r="N8" s="401" t="s">
        <v>0</v>
      </c>
      <c r="O8" s="401"/>
      <c r="P8" s="403"/>
      <c r="Q8" s="400"/>
      <c r="R8" s="424"/>
      <c r="S8" s="421"/>
      <c r="T8" s="421"/>
      <c r="U8" s="425"/>
      <c r="V8" s="417"/>
      <c r="W8" s="417"/>
      <c r="X8" s="417"/>
      <c r="Y8" s="410"/>
      <c r="Z8" s="227" t="s">
        <v>19</v>
      </c>
      <c r="AA8" s="30"/>
      <c r="AB8" s="178"/>
      <c r="AC8" s="178"/>
      <c r="AD8" s="178"/>
      <c r="AE8" s="178"/>
      <c r="AF8" s="178"/>
      <c r="AG8" s="178"/>
    </row>
    <row r="9" spans="1:26" s="30" customFormat="1" ht="12.75">
      <c r="A9" s="27" t="s">
        <v>20</v>
      </c>
      <c r="B9" s="268">
        <v>14</v>
      </c>
      <c r="C9" s="275">
        <v>7.2</v>
      </c>
      <c r="D9" s="95">
        <v>14</v>
      </c>
      <c r="E9" s="95">
        <v>0</v>
      </c>
      <c r="F9" s="265">
        <v>14</v>
      </c>
      <c r="G9" s="274">
        <v>0</v>
      </c>
      <c r="H9" s="173">
        <v>0</v>
      </c>
      <c r="I9" s="172">
        <f>H9/B9</f>
        <v>0</v>
      </c>
      <c r="J9" s="141">
        <v>9</v>
      </c>
      <c r="K9" s="174">
        <f>J9/B9</f>
        <v>0.6428571428571429</v>
      </c>
      <c r="L9" s="204">
        <v>7</v>
      </c>
      <c r="M9" s="184">
        <f>L9/B9</f>
        <v>0.5</v>
      </c>
      <c r="N9" s="183">
        <v>7</v>
      </c>
      <c r="O9" s="185">
        <f>N9/B9</f>
        <v>0.5</v>
      </c>
      <c r="P9" s="193">
        <f>(L9+N9)/B9</f>
        <v>1</v>
      </c>
      <c r="Q9" s="144"/>
      <c r="R9" s="143"/>
      <c r="S9" s="144"/>
      <c r="T9" s="144"/>
      <c r="U9" s="202"/>
      <c r="V9" s="144"/>
      <c r="W9" s="183"/>
      <c r="X9" s="144"/>
      <c r="Y9" s="133">
        <f>SUM(G9,L9:L9,N9,Q9:X9)</f>
        <v>14</v>
      </c>
      <c r="Z9" s="224"/>
    </row>
    <row r="10" spans="1:26" s="30" customFormat="1" ht="12.75">
      <c r="A10" s="27" t="s">
        <v>48</v>
      </c>
      <c r="B10" s="268">
        <v>11</v>
      </c>
      <c r="C10" s="275">
        <v>6.7</v>
      </c>
      <c r="D10" s="95">
        <v>11</v>
      </c>
      <c r="E10" s="95">
        <v>0</v>
      </c>
      <c r="F10" s="265">
        <v>11</v>
      </c>
      <c r="G10" s="133">
        <v>0</v>
      </c>
      <c r="H10" s="173">
        <v>1</v>
      </c>
      <c r="I10" s="175">
        <f>H10/B10</f>
        <v>0.09090909090909091</v>
      </c>
      <c r="J10" s="142">
        <v>7</v>
      </c>
      <c r="K10" s="197">
        <f>J10/B10</f>
        <v>0.6363636363636364</v>
      </c>
      <c r="L10" s="204">
        <v>7</v>
      </c>
      <c r="M10" s="184">
        <f>L10/B10</f>
        <v>0.6363636363636364</v>
      </c>
      <c r="N10" s="183">
        <v>3</v>
      </c>
      <c r="O10" s="185">
        <f>N10/B10</f>
        <v>0.2727272727272727</v>
      </c>
      <c r="P10" s="193">
        <f>(L10+N10)/B10</f>
        <v>0.9090909090909091</v>
      </c>
      <c r="Q10" s="144"/>
      <c r="R10" s="143"/>
      <c r="S10" s="144"/>
      <c r="T10" s="144"/>
      <c r="U10" s="202"/>
      <c r="V10" s="144"/>
      <c r="W10" s="183"/>
      <c r="X10" s="144">
        <v>1</v>
      </c>
      <c r="Y10" s="133">
        <f>SUM(G10,L10:L10,N10,Q10:X10)</f>
        <v>11</v>
      </c>
      <c r="Z10" s="224"/>
    </row>
    <row r="11" spans="1:33" ht="12.75">
      <c r="A11" s="10"/>
      <c r="B11" s="269">
        <f>SUM(B9:B10)</f>
        <v>25</v>
      </c>
      <c r="C11" s="267"/>
      <c r="D11" s="270"/>
      <c r="E11" s="270"/>
      <c r="F11" s="266"/>
      <c r="G11" s="270"/>
      <c r="H11" s="85"/>
      <c r="I11" s="20"/>
      <c r="J11" s="194">
        <f>SUM(J9:J10)</f>
        <v>16</v>
      </c>
      <c r="K11" s="203">
        <f>J11/B11</f>
        <v>0.64</v>
      </c>
      <c r="L11" s="205">
        <f>SUM(L9:L10)</f>
        <v>14</v>
      </c>
      <c r="M11" s="199">
        <f>L11/B11</f>
        <v>0.56</v>
      </c>
      <c r="N11" s="198">
        <f>SUM(N9:N10)</f>
        <v>10</v>
      </c>
      <c r="O11" s="199">
        <f>N11/B11</f>
        <v>0.4</v>
      </c>
      <c r="P11" s="200">
        <f>(L11+N11)/B11</f>
        <v>0.96</v>
      </c>
      <c r="Q11" s="85"/>
      <c r="R11" s="85"/>
      <c r="S11" s="85"/>
      <c r="T11" s="85"/>
      <c r="U11" s="85"/>
      <c r="V11" s="228"/>
      <c r="W11" s="228"/>
      <c r="X11" s="228"/>
      <c r="Y11" s="20"/>
      <c r="Z11" s="32"/>
      <c r="AA11" s="20"/>
      <c r="AB11" s="10"/>
      <c r="AC11" s="10"/>
      <c r="AD11" s="10"/>
      <c r="AE11" s="10"/>
      <c r="AF11" s="10"/>
      <c r="AG11" s="10"/>
    </row>
    <row r="12" spans="1:33" ht="12.75">
      <c r="A12" s="10"/>
      <c r="B12" s="271"/>
      <c r="C12" s="20"/>
      <c r="D12" s="85"/>
      <c r="E12" s="85"/>
      <c r="F12" s="272"/>
      <c r="G12" s="85"/>
      <c r="H12" s="85"/>
      <c r="I12" s="20"/>
      <c r="J12" s="85"/>
      <c r="K12" s="20"/>
      <c r="L12" s="206"/>
      <c r="M12" s="20"/>
      <c r="N12" s="85"/>
      <c r="O12" s="20"/>
      <c r="P12" s="20"/>
      <c r="Q12" s="85"/>
      <c r="R12" s="85"/>
      <c r="S12" s="85"/>
      <c r="T12" s="85"/>
      <c r="U12" s="85"/>
      <c r="V12" s="393">
        <f>SUM(V11:X11)</f>
        <v>0</v>
      </c>
      <c r="W12" s="394"/>
      <c r="X12" s="394"/>
      <c r="Y12" s="20"/>
      <c r="Z12" s="32"/>
      <c r="AA12" s="20"/>
      <c r="AB12" s="10"/>
      <c r="AC12" s="10"/>
      <c r="AD12" s="10"/>
      <c r="AE12" s="10"/>
      <c r="AF12" s="10"/>
      <c r="AG12" s="10"/>
    </row>
    <row r="13" spans="1:33" ht="13.5" thickBot="1">
      <c r="A13" s="10"/>
      <c r="B13" s="209"/>
      <c r="C13" s="177"/>
      <c r="D13" s="176"/>
      <c r="E13" s="176"/>
      <c r="F13" s="273"/>
      <c r="G13" s="176"/>
      <c r="H13" s="176"/>
      <c r="I13" s="177"/>
      <c r="J13" s="176"/>
      <c r="K13" s="177"/>
      <c r="L13" s="207"/>
      <c r="M13" s="177"/>
      <c r="N13" s="176"/>
      <c r="O13" s="177"/>
      <c r="P13" s="177"/>
      <c r="Q13" s="176"/>
      <c r="R13" s="176"/>
      <c r="S13" s="176"/>
      <c r="T13" s="176"/>
      <c r="U13" s="176"/>
      <c r="V13" s="346">
        <f>V12/B11</f>
        <v>0</v>
      </c>
      <c r="W13" s="395"/>
      <c r="X13" s="395"/>
      <c r="Y13" s="177"/>
      <c r="Z13" s="208"/>
      <c r="AA13" s="20"/>
      <c r="AB13" s="10"/>
      <c r="AC13" s="10"/>
      <c r="AD13" s="10"/>
      <c r="AE13" s="10"/>
      <c r="AF13" s="10"/>
      <c r="AG13" s="10"/>
    </row>
    <row r="14" spans="1:33" ht="12.75">
      <c r="A14" s="10"/>
      <c r="B14" s="10"/>
      <c r="C14" s="10"/>
      <c r="D14" s="108"/>
      <c r="E14" s="108"/>
      <c r="F14" s="108"/>
      <c r="G14" s="108"/>
      <c r="H14" s="108"/>
      <c r="I14" s="10"/>
      <c r="J14" s="108"/>
      <c r="K14" s="10"/>
      <c r="L14" s="108"/>
      <c r="M14" s="10"/>
      <c r="N14" s="108"/>
      <c r="O14" s="10"/>
      <c r="P14" s="10"/>
      <c r="Q14" s="108"/>
      <c r="R14" s="108"/>
      <c r="S14" s="108"/>
      <c r="T14" s="108"/>
      <c r="U14" s="108"/>
      <c r="V14" s="10"/>
      <c r="W14" s="10"/>
      <c r="X14" s="10"/>
      <c r="Y14" s="10"/>
      <c r="Z14" s="10"/>
      <c r="AA14" s="20"/>
      <c r="AB14" s="10"/>
      <c r="AC14" s="10"/>
      <c r="AD14" s="10"/>
      <c r="AE14" s="10"/>
      <c r="AF14" s="10"/>
      <c r="AG14" s="10"/>
    </row>
  </sheetData>
  <sheetProtection selectLockedCells="1"/>
  <mergeCells count="26">
    <mergeCell ref="G4:G8"/>
    <mergeCell ref="T5:T8"/>
    <mergeCell ref="L8:M8"/>
    <mergeCell ref="S5:S8"/>
    <mergeCell ref="R4:R8"/>
    <mergeCell ref="U5:U8"/>
    <mergeCell ref="E4:E8"/>
    <mergeCell ref="Y4:Y8"/>
    <mergeCell ref="I4:I8"/>
    <mergeCell ref="J4:J8"/>
    <mergeCell ref="S4:U4"/>
    <mergeCell ref="K4:K8"/>
    <mergeCell ref="V5:V8"/>
    <mergeCell ref="W5:W8"/>
    <mergeCell ref="X5:X8"/>
    <mergeCell ref="V4:X4"/>
    <mergeCell ref="C4:C8"/>
    <mergeCell ref="V12:X12"/>
    <mergeCell ref="V13:X13"/>
    <mergeCell ref="D4:D8"/>
    <mergeCell ref="B4:B8"/>
    <mergeCell ref="Q4:Q8"/>
    <mergeCell ref="N8:O8"/>
    <mergeCell ref="P4:P8"/>
    <mergeCell ref="H4:H8"/>
    <mergeCell ref="F4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0">
      <selection activeCell="G32" sqref="G32"/>
    </sheetView>
  </sheetViews>
  <sheetFormatPr defaultColWidth="9.140625" defaultRowHeight="12.75"/>
  <cols>
    <col min="1" max="1" width="4.00390625" style="0" customWidth="1"/>
    <col min="2" max="2" width="11.140625" style="0" customWidth="1"/>
    <col min="3" max="3" width="10.7109375" style="0" customWidth="1"/>
    <col min="4" max="4" width="11.7109375" style="0" customWidth="1"/>
    <col min="5" max="5" width="13.8515625" style="0" customWidth="1"/>
    <col min="6" max="6" width="10.7109375" style="0" customWidth="1"/>
    <col min="7" max="7" width="16.7109375" style="0" customWidth="1"/>
    <col min="10" max="10" width="4.8515625" style="0" customWidth="1"/>
    <col min="11" max="11" width="11.00390625" style="0" customWidth="1"/>
    <col min="12" max="12" width="14.28125" style="0" customWidth="1"/>
    <col min="13" max="13" width="13.7109375" style="0" customWidth="1"/>
  </cols>
  <sheetData>
    <row r="1" ht="12.75">
      <c r="G1" s="432" t="s">
        <v>73</v>
      </c>
    </row>
    <row r="2" spans="5:7" ht="12.75" customHeight="1">
      <c r="E2" s="7"/>
      <c r="F2" s="7"/>
      <c r="G2" s="433"/>
    </row>
    <row r="3" spans="3:7" ht="12.75" customHeight="1">
      <c r="C3" s="7"/>
      <c r="D3" s="7"/>
      <c r="E3" s="7"/>
      <c r="F3" s="7"/>
      <c r="G3" s="433"/>
    </row>
    <row r="4" spans="2:7" ht="12.75" customHeight="1">
      <c r="B4" s="7"/>
      <c r="C4" s="435" t="s">
        <v>71</v>
      </c>
      <c r="D4" s="435"/>
      <c r="E4" s="435" t="s">
        <v>0</v>
      </c>
      <c r="F4" s="435"/>
      <c r="G4" s="434"/>
    </row>
    <row r="5" spans="2:7" ht="12.75">
      <c r="B5" s="229" t="s">
        <v>56</v>
      </c>
      <c r="C5" s="231">
        <v>63</v>
      </c>
      <c r="D5" s="232">
        <v>0.27391304347826084</v>
      </c>
      <c r="E5" s="231">
        <v>163</v>
      </c>
      <c r="F5" s="232">
        <v>0.7086956521739131</v>
      </c>
      <c r="G5" s="233">
        <v>0.9826086956521739</v>
      </c>
    </row>
    <row r="6" spans="2:7" ht="12.75">
      <c r="B6" s="229" t="s">
        <v>57</v>
      </c>
      <c r="C6" s="231">
        <v>72</v>
      </c>
      <c r="D6" s="232">
        <v>0.496551724137931</v>
      </c>
      <c r="E6" s="231">
        <v>70</v>
      </c>
      <c r="F6" s="232">
        <v>0.4827586206896552</v>
      </c>
      <c r="G6" s="233">
        <v>0.9793103448275862</v>
      </c>
    </row>
    <row r="7" spans="2:7" ht="12.75">
      <c r="B7" s="229" t="s">
        <v>58</v>
      </c>
      <c r="C7" s="231">
        <v>20</v>
      </c>
      <c r="D7" s="232">
        <v>0.16260162601626016</v>
      </c>
      <c r="E7" s="231">
        <v>102</v>
      </c>
      <c r="F7" s="232">
        <v>0.8292682926829268</v>
      </c>
      <c r="G7" s="233">
        <v>0.9838709677419355</v>
      </c>
    </row>
    <row r="8" spans="2:7" ht="12.75">
      <c r="B8" s="229" t="s">
        <v>59</v>
      </c>
      <c r="C8" s="231">
        <v>63</v>
      </c>
      <c r="D8" s="232">
        <v>0.43448275862068964</v>
      </c>
      <c r="E8" s="231">
        <v>77</v>
      </c>
      <c r="F8" s="232">
        <v>0.5310344827586206</v>
      </c>
      <c r="G8" s="233">
        <v>0.9655172413793104</v>
      </c>
    </row>
    <row r="9" spans="2:7" ht="12.75">
      <c r="B9" s="229" t="s">
        <v>60</v>
      </c>
      <c r="C9" s="231">
        <v>39</v>
      </c>
      <c r="D9" s="232">
        <v>0.3391304347826087</v>
      </c>
      <c r="E9" s="231">
        <v>75</v>
      </c>
      <c r="F9" s="232">
        <v>0.6521739130434783</v>
      </c>
      <c r="G9" s="233">
        <v>0.991304347826087</v>
      </c>
    </row>
    <row r="10" spans="2:7" ht="12.75">
      <c r="B10" s="229" t="s">
        <v>61</v>
      </c>
      <c r="C10" s="231">
        <v>95</v>
      </c>
      <c r="D10" s="232">
        <v>0.6785714285714286</v>
      </c>
      <c r="E10" s="231">
        <v>35</v>
      </c>
      <c r="F10" s="232">
        <v>0.25</v>
      </c>
      <c r="G10" s="233">
        <v>0.9285714285714286</v>
      </c>
    </row>
    <row r="11" spans="2:7" ht="12.75">
      <c r="B11" s="229" t="s">
        <v>62</v>
      </c>
      <c r="C11" s="231">
        <v>22</v>
      </c>
      <c r="D11" s="232">
        <v>0.2018348623853211</v>
      </c>
      <c r="E11" s="231">
        <v>86</v>
      </c>
      <c r="F11" s="232">
        <v>0.7889908256880734</v>
      </c>
      <c r="G11" s="233">
        <v>0.9908256880733946</v>
      </c>
    </row>
    <row r="12" spans="2:7" ht="12.75">
      <c r="B12" s="229" t="s">
        <v>63</v>
      </c>
      <c r="C12" s="231">
        <v>36</v>
      </c>
      <c r="D12" s="232">
        <v>0.4675324675324675</v>
      </c>
      <c r="E12" s="231">
        <v>41</v>
      </c>
      <c r="F12" s="232">
        <v>0.5324675324675324</v>
      </c>
      <c r="G12" s="233">
        <v>1</v>
      </c>
    </row>
    <row r="13" spans="2:7" ht="12.75">
      <c r="B13" s="229" t="s">
        <v>64</v>
      </c>
      <c r="C13" s="231">
        <v>77</v>
      </c>
      <c r="D13" s="232">
        <v>0.6015625</v>
      </c>
      <c r="E13" s="231">
        <v>43</v>
      </c>
      <c r="F13" s="232">
        <v>0.3359375</v>
      </c>
      <c r="G13" s="233">
        <v>0.9375</v>
      </c>
    </row>
    <row r="14" spans="2:7" ht="12.75">
      <c r="B14" s="229" t="s">
        <v>65</v>
      </c>
      <c r="C14" s="231">
        <v>32</v>
      </c>
      <c r="D14" s="232">
        <v>0.34782608695652173</v>
      </c>
      <c r="E14" s="231">
        <v>54</v>
      </c>
      <c r="F14" s="232">
        <v>0.5869565217391305</v>
      </c>
      <c r="G14" s="233">
        <v>0.9347826086956522</v>
      </c>
    </row>
    <row r="15" spans="1:7" ht="12.75" customHeight="1">
      <c r="A15" s="426" t="s">
        <v>72</v>
      </c>
      <c r="B15" s="230" t="s">
        <v>66</v>
      </c>
      <c r="C15" s="234">
        <v>10</v>
      </c>
      <c r="D15" s="235">
        <v>0.45454545454545453</v>
      </c>
      <c r="E15" s="234">
        <v>6</v>
      </c>
      <c r="F15" s="235">
        <v>0.2727272727272727</v>
      </c>
      <c r="G15" s="233">
        <v>0.7272727272727273</v>
      </c>
    </row>
    <row r="16" spans="1:7" ht="12.75" customHeight="1">
      <c r="A16" s="427"/>
      <c r="B16" s="230" t="s">
        <v>67</v>
      </c>
      <c r="C16" s="234">
        <v>5</v>
      </c>
      <c r="D16" s="235">
        <v>0.12195121951219512</v>
      </c>
      <c r="E16" s="234">
        <v>2</v>
      </c>
      <c r="F16" s="235">
        <v>0.04878048780487805</v>
      </c>
      <c r="G16" s="233">
        <v>0.17073170731707318</v>
      </c>
    </row>
    <row r="17" spans="1:7" ht="12.75">
      <c r="A17" s="427"/>
      <c r="B17" s="230" t="s">
        <v>68</v>
      </c>
      <c r="C17" s="234">
        <v>24</v>
      </c>
      <c r="D17" s="235">
        <v>0.7741935483870968</v>
      </c>
      <c r="E17" s="234">
        <v>1</v>
      </c>
      <c r="F17" s="235">
        <v>0.03225806451612903</v>
      </c>
      <c r="G17" s="233">
        <v>0.8064516129032258</v>
      </c>
    </row>
    <row r="18" spans="1:7" ht="12.75">
      <c r="A18" s="427"/>
      <c r="B18" s="230" t="s">
        <v>69</v>
      </c>
      <c r="C18" s="234">
        <v>9</v>
      </c>
      <c r="D18" s="235">
        <v>0.375</v>
      </c>
      <c r="E18" s="234">
        <v>0</v>
      </c>
      <c r="F18" s="235">
        <v>0</v>
      </c>
      <c r="G18" s="233">
        <v>0.375</v>
      </c>
    </row>
    <row r="19" spans="1:7" ht="12.75">
      <c r="A19" s="427"/>
      <c r="B19" s="230" t="s">
        <v>70</v>
      </c>
      <c r="C19" s="234">
        <v>1</v>
      </c>
      <c r="D19" s="235">
        <v>1</v>
      </c>
      <c r="E19" s="234">
        <v>0</v>
      </c>
      <c r="F19" s="235">
        <v>0</v>
      </c>
      <c r="G19" s="233">
        <v>1</v>
      </c>
    </row>
    <row r="22" spans="12:13" ht="12.75" customHeight="1">
      <c r="L22" s="428" t="s">
        <v>42</v>
      </c>
      <c r="M22" s="430" t="s">
        <v>22</v>
      </c>
    </row>
    <row r="23" spans="2:13" ht="12.75">
      <c r="B23" s="242"/>
      <c r="C23" s="246"/>
      <c r="D23" s="247"/>
      <c r="L23" s="429"/>
      <c r="M23" s="431"/>
    </row>
    <row r="24" spans="2:13" ht="12.75" customHeight="1">
      <c r="B24" s="242"/>
      <c r="C24" s="248"/>
      <c r="D24" s="249"/>
      <c r="L24" s="429"/>
      <c r="M24" s="431"/>
    </row>
    <row r="25" spans="2:13" ht="12.75" customHeight="1">
      <c r="B25" s="242"/>
      <c r="C25" s="248"/>
      <c r="D25" s="249"/>
      <c r="L25" s="429"/>
      <c r="M25" s="431"/>
    </row>
    <row r="26" spans="2:13" ht="12.75">
      <c r="B26" s="242"/>
      <c r="C26" s="248"/>
      <c r="D26" s="249"/>
      <c r="L26" s="429"/>
      <c r="M26" s="431"/>
    </row>
    <row r="27" spans="2:13" ht="12.75">
      <c r="B27" s="242"/>
      <c r="C27" s="248"/>
      <c r="D27" s="249"/>
      <c r="L27" s="429"/>
      <c r="M27" s="431"/>
    </row>
    <row r="28" spans="2:13" ht="12.75">
      <c r="B28" s="242"/>
      <c r="C28" s="248"/>
      <c r="D28" s="249"/>
      <c r="K28" s="229" t="s">
        <v>56</v>
      </c>
      <c r="L28" s="238">
        <v>177</v>
      </c>
      <c r="M28" s="239">
        <v>0.7695652173913043</v>
      </c>
    </row>
    <row r="29" spans="2:13" ht="12.75" customHeight="1">
      <c r="B29" s="105"/>
      <c r="C29" s="243"/>
      <c r="D29" s="244"/>
      <c r="K29" s="229" t="s">
        <v>57</v>
      </c>
      <c r="L29" s="238">
        <v>102</v>
      </c>
      <c r="M29" s="239">
        <v>0.7034482758620689</v>
      </c>
    </row>
    <row r="30" spans="2:13" ht="12.75">
      <c r="B30" s="105"/>
      <c r="C30" s="243"/>
      <c r="D30" s="244"/>
      <c r="K30" s="229" t="s">
        <v>58</v>
      </c>
      <c r="L30" s="238">
        <v>97</v>
      </c>
      <c r="M30" s="239">
        <v>0.7886178861788617</v>
      </c>
    </row>
    <row r="31" spans="2:13" ht="12.75">
      <c r="B31" s="105"/>
      <c r="C31" s="243"/>
      <c r="D31" s="244"/>
      <c r="K31" s="229" t="s">
        <v>59</v>
      </c>
      <c r="L31" s="238">
        <v>102</v>
      </c>
      <c r="M31" s="239">
        <v>0.7034482758620689</v>
      </c>
    </row>
    <row r="32" spans="2:13" ht="12.75">
      <c r="B32" s="105"/>
      <c r="C32" s="243"/>
      <c r="D32" s="244"/>
      <c r="K32" s="229" t="s">
        <v>60</v>
      </c>
      <c r="L32" s="238">
        <v>86</v>
      </c>
      <c r="M32" s="239">
        <v>0.7478260869565218</v>
      </c>
    </row>
    <row r="33" spans="2:13" ht="12.75">
      <c r="B33" s="105"/>
      <c r="C33" s="243"/>
      <c r="D33" s="244"/>
      <c r="K33" s="229" t="s">
        <v>61</v>
      </c>
      <c r="L33" s="238">
        <v>99</v>
      </c>
      <c r="M33" s="239">
        <v>0.7071428571428572</v>
      </c>
    </row>
    <row r="34" spans="2:13" ht="12.75">
      <c r="B34" s="105"/>
      <c r="C34" s="243"/>
      <c r="D34" s="244"/>
      <c r="K34" s="229" t="s">
        <v>62</v>
      </c>
      <c r="L34" s="238">
        <v>95</v>
      </c>
      <c r="M34" s="239">
        <v>0.8715596330275229</v>
      </c>
    </row>
    <row r="35" spans="2:13" ht="12.75">
      <c r="B35" s="105"/>
      <c r="C35" s="243"/>
      <c r="D35" s="244"/>
      <c r="K35" s="229" t="s">
        <v>63</v>
      </c>
      <c r="L35" s="238">
        <v>57</v>
      </c>
      <c r="M35" s="239">
        <v>0.7402597402597403</v>
      </c>
    </row>
    <row r="36" spans="2:13" ht="12.75">
      <c r="B36" s="105"/>
      <c r="C36" s="243"/>
      <c r="D36" s="244"/>
      <c r="K36" s="229" t="s">
        <v>64</v>
      </c>
      <c r="L36" s="238">
        <v>96</v>
      </c>
      <c r="M36" s="239">
        <v>0.75</v>
      </c>
    </row>
    <row r="37" spans="2:13" ht="12.75">
      <c r="B37" s="105"/>
      <c r="C37" s="243"/>
      <c r="D37" s="244"/>
      <c r="K37" s="229" t="s">
        <v>65</v>
      </c>
      <c r="L37" s="238">
        <v>63</v>
      </c>
      <c r="M37" s="239">
        <v>0.6847826086956522</v>
      </c>
    </row>
    <row r="38" spans="2:13" ht="12.75">
      <c r="B38" s="105"/>
      <c r="C38" s="243"/>
      <c r="D38" s="244"/>
      <c r="J38" s="426" t="s">
        <v>72</v>
      </c>
      <c r="K38" s="230" t="s">
        <v>66</v>
      </c>
      <c r="L38" s="240">
        <v>11</v>
      </c>
      <c r="M38" s="241">
        <v>0.5</v>
      </c>
    </row>
    <row r="39" spans="2:13" ht="12.75">
      <c r="B39" s="105"/>
      <c r="C39" s="243"/>
      <c r="D39" s="245"/>
      <c r="J39" s="427"/>
      <c r="K39" s="230" t="s">
        <v>67</v>
      </c>
      <c r="L39" s="240">
        <v>7</v>
      </c>
      <c r="M39" s="13">
        <v>0.07317073170731707</v>
      </c>
    </row>
    <row r="40" spans="2:13" ht="12.75">
      <c r="B40" s="105"/>
      <c r="C40" s="243"/>
      <c r="D40" s="244"/>
      <c r="J40" s="427"/>
      <c r="K40" s="230" t="s">
        <v>68</v>
      </c>
      <c r="L40" s="240">
        <v>19</v>
      </c>
      <c r="M40" s="13">
        <v>0.5806451612903226</v>
      </c>
    </row>
    <row r="41" spans="2:13" ht="12.75">
      <c r="B41" s="105"/>
      <c r="C41" s="243"/>
      <c r="D41" s="244"/>
      <c r="J41" s="427"/>
      <c r="K41" s="230" t="s">
        <v>69</v>
      </c>
      <c r="L41" s="240">
        <v>11</v>
      </c>
      <c r="M41" s="13">
        <v>0.4583333333333333</v>
      </c>
    </row>
    <row r="42" spans="2:13" ht="12.75">
      <c r="B42" s="105"/>
      <c r="C42" s="243"/>
      <c r="D42" s="244"/>
      <c r="J42" s="427"/>
      <c r="K42" s="230" t="s">
        <v>70</v>
      </c>
      <c r="L42" s="240">
        <v>1</v>
      </c>
      <c r="M42" s="13">
        <v>1</v>
      </c>
    </row>
    <row r="43" spans="2:4" ht="12.75">
      <c r="B43" s="105"/>
      <c r="C43" s="243"/>
      <c r="D43" s="244"/>
    </row>
  </sheetData>
  <sheetProtection/>
  <mergeCells count="7">
    <mergeCell ref="A15:A19"/>
    <mergeCell ref="L22:L27"/>
    <mergeCell ref="M22:M27"/>
    <mergeCell ref="J38:J42"/>
    <mergeCell ref="G1:G4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Tietojärjestelmäpalvelut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pmniemi</dc:creator>
  <cp:keywords/>
  <dc:description/>
  <cp:lastModifiedBy>Lehmusto Hanna</cp:lastModifiedBy>
  <cp:lastPrinted>2014-08-22T06:54:07Z</cp:lastPrinted>
  <dcterms:created xsi:type="dcterms:W3CDTF">2010-09-07T09:35:12Z</dcterms:created>
  <dcterms:modified xsi:type="dcterms:W3CDTF">2014-09-12T09:12:54Z</dcterms:modified>
  <cp:category/>
  <cp:version/>
  <cp:contentType/>
  <cp:contentStatus/>
</cp:coreProperties>
</file>