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ämäTyökirja" defaultThemeVersion="124226"/>
  <bookViews>
    <workbookView xWindow="-7170" yWindow="3405" windowWidth="20730" windowHeight="6210" tabRatio="756"/>
  </bookViews>
  <sheets>
    <sheet name="VAPELK" sheetId="62" r:id="rId1"/>
    <sheet name="VAL YHT" sheetId="61" r:id="rId2"/>
    <sheet name="VAKAOP" sheetId="60" r:id="rId3"/>
    <sheet name="VAVARKPA" sheetId="59" r:id="rId4"/>
    <sheet name="VAPERUSO" sheetId="65" r:id="rId5"/>
    <sheet name="VARUKAOP " sheetId="66" r:id="rId6"/>
    <sheet name="LALUKIOT" sheetId="67" r:id="rId7"/>
    <sheet name="LAMMATIT " sheetId="68" r:id="rId8"/>
    <sheet name="LAIKUIS" sheetId="58" r:id="rId9"/>
    <sheet name="INVESTOINTIOSA " sheetId="63" r:id="rId10"/>
  </sheets>
  <definedNames>
    <definedName name="EV__EVCOM_OPTIONS__" hidden="1">8</definedName>
    <definedName name="EV__EXPOPTIONS__" hidden="1">1</definedName>
    <definedName name="EV__LASTREFTIME__" hidden="1">"(GMT+02:00)15.4.2014 9:34:19"</definedName>
    <definedName name="EV__MAXEXPCOLS__" hidden="1">100</definedName>
    <definedName name="EV__MAXEXPROWS__" hidden="1">1000</definedName>
    <definedName name="EV__MEMORYCVW__" hidden="1">0</definedName>
    <definedName name="EV__WBEVMODE__" hidden="1">1</definedName>
    <definedName name="EV__WBREFOPTIONS__" hidden="1">134217780</definedName>
    <definedName name="EV__WBVERSION__" hidden="1">0</definedName>
    <definedName name="MEWarning" hidden="1">1</definedName>
    <definedName name="_xlnm.Print_Area" localSheetId="9">'INVESTOINTIOSA '!$A$1:$I$31</definedName>
  </definedNames>
  <calcPr calcId="145621"/>
</workbook>
</file>

<file path=xl/calcChain.xml><?xml version="1.0" encoding="utf-8"?>
<calcChain xmlns="http://schemas.openxmlformats.org/spreadsheetml/2006/main">
  <c r="G49" i="59" l="1"/>
  <c r="G49" i="58" l="1"/>
  <c r="G49" i="68"/>
  <c r="G49" i="67"/>
  <c r="G49" i="66"/>
  <c r="G49" i="65"/>
  <c r="G49" i="60"/>
  <c r="E40" i="68" l="1"/>
  <c r="E41" i="68"/>
  <c r="E39" i="68"/>
  <c r="G40" i="61" l="1"/>
  <c r="C66" i="62"/>
  <c r="C42" i="62"/>
  <c r="C39" i="62"/>
  <c r="C40" i="62"/>
  <c r="C41" i="62"/>
  <c r="C38" i="62"/>
  <c r="C38" i="58"/>
  <c r="C38" i="68"/>
  <c r="C38" i="67"/>
  <c r="C38" i="66"/>
  <c r="C38" i="65"/>
  <c r="C38" i="61"/>
  <c r="C38" i="59"/>
  <c r="C38" i="60"/>
  <c r="D75" i="62"/>
  <c r="E75" i="62"/>
  <c r="F75" i="58"/>
  <c r="F75" i="68"/>
  <c r="F75" i="60"/>
  <c r="F75" i="61"/>
  <c r="F75" i="65"/>
  <c r="F75" i="66"/>
  <c r="F75" i="59"/>
  <c r="F75" i="67"/>
  <c r="F75" i="62"/>
  <c r="G75" i="62"/>
  <c r="H75" i="58"/>
  <c r="H75" i="68"/>
  <c r="H75" i="60"/>
  <c r="H75" i="61"/>
  <c r="H75" i="65"/>
  <c r="H75" i="66"/>
  <c r="H75" i="59"/>
  <c r="H75" i="67"/>
  <c r="H75" i="62"/>
  <c r="D76" i="62"/>
  <c r="E76" i="62"/>
  <c r="F76" i="58"/>
  <c r="F76" i="67"/>
  <c r="F76" i="68"/>
  <c r="F76" i="60"/>
  <c r="F76" i="61"/>
  <c r="F76" i="65"/>
  <c r="F76" i="66"/>
  <c r="F76" i="59"/>
  <c r="F76" i="62"/>
  <c r="G76" i="62"/>
  <c r="H76" i="58"/>
  <c r="H76" i="67"/>
  <c r="H76" i="68"/>
  <c r="H76" i="60"/>
  <c r="H76" i="61"/>
  <c r="H76" i="65"/>
  <c r="H76" i="66"/>
  <c r="H76" i="59"/>
  <c r="H76" i="62"/>
  <c r="D77" i="62"/>
  <c r="E77" i="62"/>
  <c r="F77" i="58"/>
  <c r="F77" i="67"/>
  <c r="F77" i="68"/>
  <c r="F77" i="60"/>
  <c r="F77" i="61"/>
  <c r="F77" i="65"/>
  <c r="F77" i="66"/>
  <c r="F77" i="59"/>
  <c r="F77" i="62"/>
  <c r="G77" i="62"/>
  <c r="H77" i="58"/>
  <c r="H77" i="67"/>
  <c r="H77" i="68"/>
  <c r="H77" i="60"/>
  <c r="H77" i="61"/>
  <c r="H77" i="65"/>
  <c r="H77" i="66"/>
  <c r="H77" i="59"/>
  <c r="H77" i="62"/>
  <c r="C77" i="62"/>
  <c r="C76" i="62"/>
  <c r="C75" i="62"/>
  <c r="D71" i="62"/>
  <c r="E71" i="62"/>
  <c r="F71" i="58"/>
  <c r="F71" i="68"/>
  <c r="F71" i="60"/>
  <c r="F71" i="61"/>
  <c r="F71" i="65"/>
  <c r="F71" i="66"/>
  <c r="F71" i="59"/>
  <c r="F71" i="67"/>
  <c r="F71" i="62"/>
  <c r="G71" i="62"/>
  <c r="H71" i="58"/>
  <c r="H71" i="68"/>
  <c r="H71" i="60"/>
  <c r="H71" i="61"/>
  <c r="H71" i="65"/>
  <c r="H71" i="66"/>
  <c r="H71" i="59"/>
  <c r="H71" i="67"/>
  <c r="H71" i="62"/>
  <c r="D72" i="62"/>
  <c r="E72" i="62"/>
  <c r="F72" i="58"/>
  <c r="F72" i="68"/>
  <c r="F72" i="60"/>
  <c r="F72" i="61"/>
  <c r="F72" i="65"/>
  <c r="F72" i="66"/>
  <c r="F72" i="59"/>
  <c r="F72" i="67"/>
  <c r="F72" i="62"/>
  <c r="G72" i="62"/>
  <c r="H72" i="58"/>
  <c r="H72" i="68"/>
  <c r="H72" i="60"/>
  <c r="H72" i="61"/>
  <c r="H72" i="65"/>
  <c r="H72" i="66"/>
  <c r="H72" i="59"/>
  <c r="H72" i="67"/>
  <c r="H72" i="62"/>
  <c r="C72" i="62"/>
  <c r="C71" i="62"/>
  <c r="D66" i="62"/>
  <c r="E66" i="62"/>
  <c r="F66" i="58"/>
  <c r="F66" i="68"/>
  <c r="F66" i="60"/>
  <c r="F66" i="61"/>
  <c r="F66" i="65"/>
  <c r="F66" i="66"/>
  <c r="F66" i="59"/>
  <c r="F66" i="67"/>
  <c r="F66" i="62"/>
  <c r="G66" i="62"/>
  <c r="H66" i="58"/>
  <c r="H66" i="68"/>
  <c r="H66" i="60"/>
  <c r="H66" i="61"/>
  <c r="H66" i="62" s="1"/>
  <c r="H66" i="65"/>
  <c r="H66" i="66"/>
  <c r="H66" i="59"/>
  <c r="H66" i="67"/>
  <c r="D67" i="62"/>
  <c r="E67" i="62"/>
  <c r="F67" i="58"/>
  <c r="F67" i="68"/>
  <c r="F67" i="60"/>
  <c r="F67" i="61"/>
  <c r="F67" i="65"/>
  <c r="F67" i="66"/>
  <c r="F67" i="59"/>
  <c r="F67" i="67"/>
  <c r="F67" i="62"/>
  <c r="G67" i="62"/>
  <c r="H67" i="58"/>
  <c r="H67" i="68"/>
  <c r="H67" i="60"/>
  <c r="H67" i="61"/>
  <c r="H67" i="65"/>
  <c r="H67" i="66"/>
  <c r="H67" i="59"/>
  <c r="H67" i="67"/>
  <c r="H67" i="62"/>
  <c r="D68" i="62"/>
  <c r="E68" i="62"/>
  <c r="F68" i="58"/>
  <c r="F68" i="68"/>
  <c r="F68" i="60"/>
  <c r="F68" i="61"/>
  <c r="F68" i="65"/>
  <c r="F68" i="66"/>
  <c r="F68" i="59"/>
  <c r="F68" i="67"/>
  <c r="F68" i="62"/>
  <c r="G68" i="62"/>
  <c r="H68" i="58"/>
  <c r="H68" i="68"/>
  <c r="H68" i="60"/>
  <c r="H68" i="61"/>
  <c r="H68" i="65"/>
  <c r="H68" i="66"/>
  <c r="H68" i="59"/>
  <c r="H68" i="67"/>
  <c r="H68" i="62"/>
  <c r="C68" i="62"/>
  <c r="C67" i="62"/>
  <c r="D58" i="62"/>
  <c r="E58" i="62"/>
  <c r="G58" i="62"/>
  <c r="D59" i="62"/>
  <c r="E59" i="62"/>
  <c r="G59" i="62"/>
  <c r="C59" i="62"/>
  <c r="C58" i="62"/>
  <c r="D53" i="62"/>
  <c r="E53" i="62"/>
  <c r="G53" i="62"/>
  <c r="D54" i="62"/>
  <c r="E54" i="62"/>
  <c r="G54" i="62"/>
  <c r="D55" i="62"/>
  <c r="E55" i="62"/>
  <c r="G55" i="62"/>
  <c r="C55" i="62"/>
  <c r="C54" i="62"/>
  <c r="C53" i="62"/>
  <c r="D49" i="62"/>
  <c r="E49" i="62"/>
  <c r="G49" i="62"/>
  <c r="G48" i="62" s="1"/>
  <c r="H48" i="62" s="1"/>
  <c r="D50" i="62"/>
  <c r="E50" i="62"/>
  <c r="G50" i="62"/>
  <c r="C50" i="62"/>
  <c r="C49" i="62"/>
  <c r="D45" i="62"/>
  <c r="E45" i="62"/>
  <c r="G45" i="62"/>
  <c r="D46" i="62"/>
  <c r="E46" i="62"/>
  <c r="G46" i="62"/>
  <c r="G44" i="62" s="1"/>
  <c r="H44" i="62" s="1"/>
  <c r="C46" i="62"/>
  <c r="C45" i="62"/>
  <c r="D39" i="62"/>
  <c r="E39" i="62"/>
  <c r="G39" i="62"/>
  <c r="D40" i="62"/>
  <c r="E40" i="62"/>
  <c r="G40" i="62"/>
  <c r="D41" i="62"/>
  <c r="E41" i="62"/>
  <c r="G41" i="62"/>
  <c r="D42" i="62"/>
  <c r="E42" i="62"/>
  <c r="G42" i="62"/>
  <c r="D34" i="62"/>
  <c r="E34" i="62"/>
  <c r="F34" i="68"/>
  <c r="F34" i="60"/>
  <c r="F34" i="61"/>
  <c r="F34" i="65"/>
  <c r="F34" i="66"/>
  <c r="F34" i="59"/>
  <c r="F34" i="58"/>
  <c r="F34" i="67"/>
  <c r="F34" i="62"/>
  <c r="G34" i="62"/>
  <c r="H34" i="68"/>
  <c r="H34" i="60"/>
  <c r="H34" i="61"/>
  <c r="H34" i="65"/>
  <c r="H34" i="66"/>
  <c r="H34" i="59"/>
  <c r="H34" i="58"/>
  <c r="H34" i="67"/>
  <c r="H34" i="62"/>
  <c r="C34" i="62"/>
  <c r="D29" i="62"/>
  <c r="E29" i="62"/>
  <c r="F29" i="68"/>
  <c r="F29" i="60"/>
  <c r="F29" i="61"/>
  <c r="F29" i="65"/>
  <c r="F29" i="66"/>
  <c r="F29" i="59"/>
  <c r="F29" i="58"/>
  <c r="F29" i="67"/>
  <c r="F29" i="62"/>
  <c r="G29" i="62"/>
  <c r="C29" i="62"/>
  <c r="D26" i="62"/>
  <c r="E26" i="62"/>
  <c r="G26" i="62"/>
  <c r="C26" i="62"/>
  <c r="D23" i="62"/>
  <c r="E23" i="62"/>
  <c r="G23" i="62"/>
  <c r="C23" i="62"/>
  <c r="D15" i="62"/>
  <c r="E15" i="62"/>
  <c r="F15" i="68"/>
  <c r="F15" i="60"/>
  <c r="F15" i="61"/>
  <c r="F15" i="65"/>
  <c r="F15" i="66"/>
  <c r="F15" i="59"/>
  <c r="F15" i="58"/>
  <c r="F15" i="67"/>
  <c r="F15" i="62"/>
  <c r="G15" i="62"/>
  <c r="H15" i="68"/>
  <c r="H15" i="60"/>
  <c r="H15" i="61"/>
  <c r="H15" i="65"/>
  <c r="H15" i="66"/>
  <c r="H15" i="59"/>
  <c r="H15" i="58"/>
  <c r="H15" i="67"/>
  <c r="H15" i="62"/>
  <c r="D16" i="62"/>
  <c r="E16" i="62"/>
  <c r="F16" i="68"/>
  <c r="F16" i="60"/>
  <c r="F16" i="61"/>
  <c r="F16" i="65"/>
  <c r="F16" i="66"/>
  <c r="F16" i="59"/>
  <c r="F16" i="58"/>
  <c r="F16" i="67"/>
  <c r="F16" i="62"/>
  <c r="G16" i="62"/>
  <c r="H16" i="68"/>
  <c r="H16" i="60"/>
  <c r="H16" i="61"/>
  <c r="H16" i="65"/>
  <c r="H16" i="66"/>
  <c r="H16" i="59"/>
  <c r="H16" i="58"/>
  <c r="H16" i="67"/>
  <c r="H16" i="62"/>
  <c r="D17" i="62"/>
  <c r="E17" i="62"/>
  <c r="G17" i="62"/>
  <c r="D18" i="62"/>
  <c r="E18" i="62"/>
  <c r="G18" i="62"/>
  <c r="D19" i="62"/>
  <c r="E19" i="62"/>
  <c r="F19" i="68"/>
  <c r="F19" i="60"/>
  <c r="F19" i="61"/>
  <c r="F19" i="65"/>
  <c r="F19" i="66"/>
  <c r="F19" i="59"/>
  <c r="F19" i="58"/>
  <c r="F19" i="67"/>
  <c r="F19" i="62"/>
  <c r="G19" i="62"/>
  <c r="H19" i="68"/>
  <c r="H19" i="60"/>
  <c r="H19" i="61"/>
  <c r="H19" i="65"/>
  <c r="H19" i="66"/>
  <c r="H19" i="59"/>
  <c r="H19" i="58"/>
  <c r="H19" i="67"/>
  <c r="H19" i="62"/>
  <c r="D20" i="62"/>
  <c r="E20" i="62"/>
  <c r="G20" i="62"/>
  <c r="D9" i="62"/>
  <c r="E9" i="62"/>
  <c r="G9" i="62"/>
  <c r="D10" i="62"/>
  <c r="E10" i="62"/>
  <c r="G10" i="62"/>
  <c r="D11" i="62"/>
  <c r="E11" i="62"/>
  <c r="G11" i="62"/>
  <c r="D12" i="62"/>
  <c r="E12" i="62"/>
  <c r="G12" i="62"/>
  <c r="C16" i="62"/>
  <c r="C17" i="62"/>
  <c r="C18" i="62"/>
  <c r="C19" i="62"/>
  <c r="C20" i="62"/>
  <c r="C15" i="62"/>
  <c r="C10" i="62"/>
  <c r="C11" i="62"/>
  <c r="C12" i="62"/>
  <c r="C9" i="62"/>
  <c r="D10" i="63"/>
  <c r="D8" i="63"/>
  <c r="C74" i="58"/>
  <c r="C70" i="58"/>
  <c r="C65" i="58"/>
  <c r="C57" i="58"/>
  <c r="C52" i="58"/>
  <c r="C48" i="58"/>
  <c r="C44" i="58"/>
  <c r="C33" i="58"/>
  <c r="C28" i="58"/>
  <c r="C25" i="58"/>
  <c r="C22" i="58"/>
  <c r="C14" i="58"/>
  <c r="C8" i="58"/>
  <c r="C74" i="68"/>
  <c r="C70" i="68"/>
  <c r="C65" i="68"/>
  <c r="C57" i="68"/>
  <c r="C52" i="68"/>
  <c r="C48" i="68"/>
  <c r="C44" i="68"/>
  <c r="C33" i="68"/>
  <c r="C28" i="68"/>
  <c r="C25" i="68"/>
  <c r="C22" i="68"/>
  <c r="C14" i="68"/>
  <c r="C8" i="68"/>
  <c r="C74" i="67"/>
  <c r="C70" i="67"/>
  <c r="C65" i="67"/>
  <c r="C57" i="67"/>
  <c r="C52" i="67"/>
  <c r="C48" i="67"/>
  <c r="C44" i="67"/>
  <c r="C33" i="67"/>
  <c r="C28" i="67"/>
  <c r="C25" i="67"/>
  <c r="C22" i="67"/>
  <c r="C14" i="67"/>
  <c r="C8" i="67"/>
  <c r="C74" i="66"/>
  <c r="C70" i="66"/>
  <c r="C65" i="66"/>
  <c r="C57" i="66"/>
  <c r="C52" i="66"/>
  <c r="C48" i="66"/>
  <c r="C44" i="66"/>
  <c r="C33" i="66"/>
  <c r="C28" i="66"/>
  <c r="C25" i="66"/>
  <c r="C22" i="66"/>
  <c r="C14" i="66"/>
  <c r="C8" i="66"/>
  <c r="C74" i="65"/>
  <c r="C70" i="65"/>
  <c r="C65" i="65"/>
  <c r="C57" i="65"/>
  <c r="C52" i="65"/>
  <c r="C48" i="65"/>
  <c r="C44" i="65"/>
  <c r="C33" i="65"/>
  <c r="C28" i="65"/>
  <c r="C25" i="65"/>
  <c r="C22" i="65"/>
  <c r="C14" i="65"/>
  <c r="C8" i="65"/>
  <c r="C74" i="59"/>
  <c r="C70" i="59"/>
  <c r="C65" i="59"/>
  <c r="C57" i="59"/>
  <c r="C52" i="59"/>
  <c r="C48" i="59"/>
  <c r="C44" i="59"/>
  <c r="C33" i="59"/>
  <c r="C28" i="59"/>
  <c r="C25" i="59"/>
  <c r="C22" i="59"/>
  <c r="C14" i="59"/>
  <c r="C8" i="59"/>
  <c r="C74" i="60"/>
  <c r="C70" i="60"/>
  <c r="C65" i="60"/>
  <c r="C57" i="60"/>
  <c r="C52" i="60"/>
  <c r="C48" i="60"/>
  <c r="C44" i="60"/>
  <c r="C33" i="60"/>
  <c r="C28" i="60"/>
  <c r="C25" i="60"/>
  <c r="C22" i="60"/>
  <c r="C14" i="60"/>
  <c r="C8" i="60"/>
  <c r="C61" i="58"/>
  <c r="C31" i="58"/>
  <c r="C61" i="68"/>
  <c r="C31" i="68"/>
  <c r="C61" i="67"/>
  <c r="C31" i="67"/>
  <c r="C61" i="66"/>
  <c r="C31" i="66"/>
  <c r="C61" i="65"/>
  <c r="C31" i="65"/>
  <c r="C61" i="59"/>
  <c r="C31" i="59"/>
  <c r="C61" i="60"/>
  <c r="C31" i="60"/>
  <c r="H27" i="62"/>
  <c r="H56" i="58"/>
  <c r="H51" i="58"/>
  <c r="H47" i="58"/>
  <c r="H43" i="58"/>
  <c r="H27" i="58"/>
  <c r="H24" i="58"/>
  <c r="H21" i="58"/>
  <c r="H13" i="58"/>
  <c r="H56" i="68"/>
  <c r="H51" i="68"/>
  <c r="H47" i="68"/>
  <c r="H43" i="68"/>
  <c r="H27" i="68"/>
  <c r="H24" i="68"/>
  <c r="H21" i="68"/>
  <c r="H13" i="68"/>
  <c r="H56" i="67"/>
  <c r="H51" i="67"/>
  <c r="H47" i="67"/>
  <c r="H43" i="67"/>
  <c r="H27" i="67"/>
  <c r="H24" i="67"/>
  <c r="H21" i="67"/>
  <c r="H13" i="67"/>
  <c r="H56" i="66"/>
  <c r="H51" i="66"/>
  <c r="H47" i="66"/>
  <c r="H43" i="66"/>
  <c r="H27" i="66"/>
  <c r="H24" i="66"/>
  <c r="H21" i="66"/>
  <c r="H13" i="66"/>
  <c r="H56" i="59"/>
  <c r="H51" i="59"/>
  <c r="H47" i="59"/>
  <c r="H43" i="59"/>
  <c r="H27" i="59"/>
  <c r="H24" i="59"/>
  <c r="H21" i="59"/>
  <c r="H13" i="59"/>
  <c r="H56" i="60"/>
  <c r="H51" i="60"/>
  <c r="H47" i="60"/>
  <c r="H27" i="60"/>
  <c r="H24" i="60"/>
  <c r="H21" i="60"/>
  <c r="H13" i="60"/>
  <c r="H56" i="61"/>
  <c r="H51" i="61"/>
  <c r="H47" i="61"/>
  <c r="H43" i="61"/>
  <c r="H27" i="61"/>
  <c r="H24" i="61"/>
  <c r="H21" i="61"/>
  <c r="H13" i="61"/>
  <c r="H43" i="65"/>
  <c r="H47" i="65"/>
  <c r="H51" i="65"/>
  <c r="H56" i="65"/>
  <c r="H13" i="65"/>
  <c r="H21" i="65"/>
  <c r="H24" i="65"/>
  <c r="H27" i="65"/>
  <c r="C63" i="58"/>
  <c r="C79" i="58"/>
  <c r="C63" i="68"/>
  <c r="C79" i="68"/>
  <c r="C63" i="67"/>
  <c r="C79" i="67"/>
  <c r="C63" i="66"/>
  <c r="C79" i="66"/>
  <c r="C63" i="65"/>
  <c r="C79" i="65"/>
  <c r="C63" i="59"/>
  <c r="C79" i="59"/>
  <c r="C63" i="60"/>
  <c r="C79" i="60"/>
  <c r="G74" i="68"/>
  <c r="H74" i="68"/>
  <c r="F74" i="68"/>
  <c r="E74" i="68"/>
  <c r="D74" i="68"/>
  <c r="G70" i="68"/>
  <c r="H70" i="68"/>
  <c r="E70" i="68"/>
  <c r="D70" i="68"/>
  <c r="F65" i="68"/>
  <c r="G65" i="68"/>
  <c r="H65" i="68"/>
  <c r="E65" i="68"/>
  <c r="D65" i="68"/>
  <c r="F59" i="68"/>
  <c r="H59" i="68"/>
  <c r="F58" i="68"/>
  <c r="G57" i="68"/>
  <c r="E57" i="68"/>
  <c r="D57" i="68"/>
  <c r="F55" i="68"/>
  <c r="H55" i="68"/>
  <c r="F54" i="68"/>
  <c r="H54" i="68"/>
  <c r="F53" i="68"/>
  <c r="H53" i="68"/>
  <c r="G52" i="68"/>
  <c r="E52" i="68"/>
  <c r="D52" i="68"/>
  <c r="F50" i="68"/>
  <c r="H50" i="68"/>
  <c r="F49" i="68"/>
  <c r="G48" i="68"/>
  <c r="E48" i="68"/>
  <c r="D48" i="68"/>
  <c r="F46" i="68"/>
  <c r="H46" i="68"/>
  <c r="F45" i="68"/>
  <c r="H45" i="68"/>
  <c r="G44" i="68"/>
  <c r="E44" i="68"/>
  <c r="D44" i="68"/>
  <c r="F42" i="68"/>
  <c r="H42" i="68"/>
  <c r="F41" i="68"/>
  <c r="H41" i="68" s="1"/>
  <c r="F40" i="68"/>
  <c r="H40" i="68" s="1"/>
  <c r="F39" i="68"/>
  <c r="G38" i="68"/>
  <c r="E38" i="68"/>
  <c r="D38" i="68"/>
  <c r="G33" i="68"/>
  <c r="H33" i="68"/>
  <c r="F33" i="68"/>
  <c r="E33" i="68"/>
  <c r="D33" i="68"/>
  <c r="H29" i="68"/>
  <c r="G28" i="68"/>
  <c r="E28" i="68"/>
  <c r="E25" i="68"/>
  <c r="E22" i="68"/>
  <c r="E14" i="68"/>
  <c r="E8" i="68"/>
  <c r="E31" i="68"/>
  <c r="D28" i="68"/>
  <c r="F26" i="68"/>
  <c r="G25" i="68"/>
  <c r="D25" i="68"/>
  <c r="F23" i="68"/>
  <c r="H23" i="68"/>
  <c r="G22" i="68"/>
  <c r="D22" i="68"/>
  <c r="F20" i="68"/>
  <c r="F18" i="68"/>
  <c r="H18" i="68"/>
  <c r="F17" i="68"/>
  <c r="H17" i="68"/>
  <c r="G14" i="68"/>
  <c r="D14" i="68"/>
  <c r="F12" i="68"/>
  <c r="H12" i="68"/>
  <c r="F11" i="68"/>
  <c r="H11" i="68"/>
  <c r="F10" i="68"/>
  <c r="H10" i="68"/>
  <c r="F9" i="68"/>
  <c r="H9" i="68"/>
  <c r="G8" i="68"/>
  <c r="D8" i="68"/>
  <c r="F74" i="67"/>
  <c r="G74" i="67"/>
  <c r="H74" i="67"/>
  <c r="E74" i="67"/>
  <c r="D74" i="67"/>
  <c r="F70" i="67"/>
  <c r="G70" i="67"/>
  <c r="H70" i="67"/>
  <c r="E70" i="67"/>
  <c r="D70" i="67"/>
  <c r="F65" i="67"/>
  <c r="G65" i="67"/>
  <c r="H65" i="67"/>
  <c r="E65" i="67"/>
  <c r="D65" i="67"/>
  <c r="F59" i="67"/>
  <c r="H59" i="67"/>
  <c r="F58" i="67"/>
  <c r="G57" i="67"/>
  <c r="E57" i="67"/>
  <c r="D57" i="67"/>
  <c r="F55" i="67"/>
  <c r="H55" i="67"/>
  <c r="F54" i="67"/>
  <c r="H54" i="67"/>
  <c r="F53" i="67"/>
  <c r="H53" i="67"/>
  <c r="G52" i="67"/>
  <c r="E52" i="67"/>
  <c r="D52" i="67"/>
  <c r="F50" i="67"/>
  <c r="H50" i="67"/>
  <c r="F49" i="67"/>
  <c r="G48" i="67"/>
  <c r="G61" i="67" s="1"/>
  <c r="E48" i="67"/>
  <c r="D48" i="67"/>
  <c r="F46" i="67"/>
  <c r="H46" i="67"/>
  <c r="F45" i="67"/>
  <c r="H45" i="67"/>
  <c r="G44" i="67"/>
  <c r="E44" i="67"/>
  <c r="D44" i="67"/>
  <c r="F42" i="67"/>
  <c r="H42" i="67"/>
  <c r="F41" i="67"/>
  <c r="H41" i="67"/>
  <c r="F40" i="67"/>
  <c r="H40" i="67"/>
  <c r="F39" i="67"/>
  <c r="G38" i="67"/>
  <c r="E38" i="67"/>
  <c r="D38" i="67"/>
  <c r="G33" i="67"/>
  <c r="H33" i="67"/>
  <c r="F33" i="67"/>
  <c r="E33" i="67"/>
  <c r="D33" i="67"/>
  <c r="H29" i="67"/>
  <c r="G28" i="67"/>
  <c r="E28" i="67"/>
  <c r="D28" i="67"/>
  <c r="F26" i="67"/>
  <c r="H26" i="67"/>
  <c r="G25" i="67"/>
  <c r="F25" i="67"/>
  <c r="E25" i="67"/>
  <c r="D25" i="67"/>
  <c r="F23" i="67"/>
  <c r="H23" i="67"/>
  <c r="G22" i="67"/>
  <c r="E22" i="67"/>
  <c r="D22" i="67"/>
  <c r="F20" i="67"/>
  <c r="H20" i="67"/>
  <c r="F18" i="67"/>
  <c r="H18" i="67"/>
  <c r="F17" i="67"/>
  <c r="H17" i="67"/>
  <c r="G14" i="67"/>
  <c r="E14" i="67"/>
  <c r="D14" i="67"/>
  <c r="F12" i="67"/>
  <c r="H12" i="67"/>
  <c r="F11" i="67"/>
  <c r="H11" i="67"/>
  <c r="F10" i="67"/>
  <c r="H10" i="67"/>
  <c r="F9" i="67"/>
  <c r="H9" i="67"/>
  <c r="G8" i="67"/>
  <c r="E8" i="67"/>
  <c r="D8" i="67"/>
  <c r="E61" i="68"/>
  <c r="E63" i="68" s="1"/>
  <c r="E79" i="68" s="1"/>
  <c r="F22" i="68"/>
  <c r="H22" i="68"/>
  <c r="H20" i="68"/>
  <c r="F20" i="60"/>
  <c r="H20" i="60"/>
  <c r="F20" i="61"/>
  <c r="H20" i="61"/>
  <c r="F20" i="65"/>
  <c r="H20" i="65"/>
  <c r="F20" i="66"/>
  <c r="H20" i="66"/>
  <c r="F20" i="59"/>
  <c r="H20" i="59"/>
  <c r="F20" i="58"/>
  <c r="H20" i="58"/>
  <c r="H20" i="62"/>
  <c r="F20" i="62"/>
  <c r="F70" i="68"/>
  <c r="E61" i="67"/>
  <c r="F14" i="67"/>
  <c r="H25" i="67"/>
  <c r="E31" i="67"/>
  <c r="F52" i="67"/>
  <c r="H52" i="67"/>
  <c r="F57" i="68"/>
  <c r="H57" i="68"/>
  <c r="H58" i="68"/>
  <c r="F52" i="68"/>
  <c r="H52" i="68"/>
  <c r="F48" i="68"/>
  <c r="H48" i="68"/>
  <c r="H49" i="68"/>
  <c r="F44" i="68"/>
  <c r="H44" i="68"/>
  <c r="F38" i="68"/>
  <c r="H38" i="68" s="1"/>
  <c r="H39" i="68"/>
  <c r="D61" i="68"/>
  <c r="F28" i="68"/>
  <c r="H28" i="68"/>
  <c r="F25" i="68"/>
  <c r="H25" i="68"/>
  <c r="H26" i="68"/>
  <c r="D31" i="68"/>
  <c r="F14" i="68"/>
  <c r="H14" i="68"/>
  <c r="F8" i="68"/>
  <c r="H8" i="68"/>
  <c r="F57" i="67"/>
  <c r="H57" i="67"/>
  <c r="H58" i="67"/>
  <c r="F48" i="67"/>
  <c r="H48" i="67"/>
  <c r="H49" i="67"/>
  <c r="F44" i="67"/>
  <c r="H44" i="67"/>
  <c r="F38" i="67"/>
  <c r="H38" i="67"/>
  <c r="H39" i="67"/>
  <c r="D61" i="67"/>
  <c r="F28" i="67"/>
  <c r="H28" i="67"/>
  <c r="F22" i="67"/>
  <c r="H22" i="67"/>
  <c r="H14" i="67"/>
  <c r="F8" i="67"/>
  <c r="H8" i="67"/>
  <c r="G61" i="68"/>
  <c r="G31" i="68"/>
  <c r="G31" i="67"/>
  <c r="D31" i="67"/>
  <c r="E63" i="67"/>
  <c r="E79" i="67"/>
  <c r="G74" i="66"/>
  <c r="H74" i="66"/>
  <c r="F74" i="66"/>
  <c r="E74" i="66"/>
  <c r="D74" i="66"/>
  <c r="G70" i="66"/>
  <c r="H70" i="66"/>
  <c r="E70" i="66"/>
  <c r="D70" i="66"/>
  <c r="G65" i="66"/>
  <c r="H65" i="66"/>
  <c r="F65" i="66"/>
  <c r="E65" i="66"/>
  <c r="D65" i="66"/>
  <c r="F59" i="66"/>
  <c r="H59" i="66"/>
  <c r="F58" i="66"/>
  <c r="G57" i="66"/>
  <c r="E57" i="66"/>
  <c r="D57" i="66"/>
  <c r="F55" i="66"/>
  <c r="H55" i="66"/>
  <c r="F54" i="66"/>
  <c r="H54" i="66"/>
  <c r="F53" i="66"/>
  <c r="H53" i="66"/>
  <c r="G52" i="66"/>
  <c r="E52" i="66"/>
  <c r="D52" i="66"/>
  <c r="F50" i="66"/>
  <c r="H50" i="66"/>
  <c r="F49" i="66"/>
  <c r="G48" i="66"/>
  <c r="E48" i="66"/>
  <c r="D48" i="66"/>
  <c r="F46" i="66"/>
  <c r="H46" i="66"/>
  <c r="F45" i="66"/>
  <c r="H45" i="66"/>
  <c r="G44" i="66"/>
  <c r="E44" i="66"/>
  <c r="D44" i="66"/>
  <c r="F42" i="66"/>
  <c r="H42" i="66"/>
  <c r="F41" i="66"/>
  <c r="H41" i="66"/>
  <c r="F40" i="66"/>
  <c r="H40" i="66"/>
  <c r="F39" i="66"/>
  <c r="G38" i="66"/>
  <c r="E38" i="66"/>
  <c r="D38" i="66"/>
  <c r="G33" i="66"/>
  <c r="H33" i="66"/>
  <c r="F33" i="66"/>
  <c r="E33" i="66"/>
  <c r="D33" i="66"/>
  <c r="H29" i="66"/>
  <c r="G28" i="66"/>
  <c r="F28" i="66"/>
  <c r="H28" i="66"/>
  <c r="E28" i="66"/>
  <c r="D28" i="66"/>
  <c r="F26" i="66"/>
  <c r="G25" i="66"/>
  <c r="E25" i="66"/>
  <c r="D25" i="66"/>
  <c r="F23" i="66"/>
  <c r="H23" i="66"/>
  <c r="G22" i="66"/>
  <c r="E22" i="66"/>
  <c r="D22" i="66"/>
  <c r="F18" i="66"/>
  <c r="H18" i="66"/>
  <c r="F17" i="66"/>
  <c r="H17" i="66"/>
  <c r="G14" i="66"/>
  <c r="E14" i="66"/>
  <c r="D14" i="66"/>
  <c r="F12" i="66"/>
  <c r="H12" i="66"/>
  <c r="F11" i="66"/>
  <c r="H11" i="66"/>
  <c r="F10" i="66"/>
  <c r="H10" i="66"/>
  <c r="F9" i="66"/>
  <c r="H9" i="66"/>
  <c r="G8" i="66"/>
  <c r="E8" i="66"/>
  <c r="D8" i="66"/>
  <c r="F52" i="66"/>
  <c r="H52" i="66"/>
  <c r="F22" i="66"/>
  <c r="H22" i="66"/>
  <c r="E31" i="66"/>
  <c r="F70" i="66"/>
  <c r="F61" i="68"/>
  <c r="H61" i="68" s="1"/>
  <c r="H63" i="68" s="1"/>
  <c r="H79" i="68" s="1"/>
  <c r="D63" i="68"/>
  <c r="D79" i="68"/>
  <c r="F31" i="68"/>
  <c r="D63" i="67"/>
  <c r="D79" i="67"/>
  <c r="F61" i="67"/>
  <c r="F31" i="67"/>
  <c r="F44" i="66"/>
  <c r="H44" i="66"/>
  <c r="E61" i="66"/>
  <c r="E63" i="66"/>
  <c r="E79" i="66"/>
  <c r="F57" i="66"/>
  <c r="H57" i="66"/>
  <c r="H58" i="66"/>
  <c r="F48" i="66"/>
  <c r="H48" i="66"/>
  <c r="H49" i="66"/>
  <c r="D61" i="66"/>
  <c r="F38" i="66"/>
  <c r="H39" i="66"/>
  <c r="H38" i="66"/>
  <c r="F25" i="66"/>
  <c r="H26" i="66"/>
  <c r="H25" i="66"/>
  <c r="F14" i="66"/>
  <c r="H14" i="66"/>
  <c r="F8" i="66"/>
  <c r="H8" i="66"/>
  <c r="D31" i="66"/>
  <c r="G63" i="68"/>
  <c r="G79" i="68" s="1"/>
  <c r="G61" i="66"/>
  <c r="G63" i="66" s="1"/>
  <c r="G79" i="66" s="1"/>
  <c r="G31" i="66"/>
  <c r="F31" i="66"/>
  <c r="H31" i="68"/>
  <c r="F63" i="67"/>
  <c r="F79" i="67"/>
  <c r="H31" i="67"/>
  <c r="F61" i="66"/>
  <c r="D63" i="66"/>
  <c r="D79" i="66"/>
  <c r="G74" i="65"/>
  <c r="H74" i="65"/>
  <c r="F74" i="65"/>
  <c r="E74" i="65"/>
  <c r="D74" i="65"/>
  <c r="F70" i="65"/>
  <c r="G70" i="65"/>
  <c r="H70" i="65"/>
  <c r="E70" i="65"/>
  <c r="D70" i="65"/>
  <c r="G65" i="65"/>
  <c r="H65" i="65"/>
  <c r="F65" i="65"/>
  <c r="E65" i="65"/>
  <c r="D65" i="65"/>
  <c r="F59" i="65"/>
  <c r="H59" i="65"/>
  <c r="F58" i="65"/>
  <c r="H58" i="65"/>
  <c r="G57" i="65"/>
  <c r="E57" i="65"/>
  <c r="D57" i="65"/>
  <c r="F55" i="65"/>
  <c r="H55" i="65"/>
  <c r="F54" i="65"/>
  <c r="H54" i="65"/>
  <c r="F53" i="65"/>
  <c r="H53" i="65"/>
  <c r="G52" i="65"/>
  <c r="F52" i="65"/>
  <c r="E52" i="65"/>
  <c r="D52" i="65"/>
  <c r="F50" i="65"/>
  <c r="H50" i="65"/>
  <c r="F49" i="65"/>
  <c r="H49" i="65"/>
  <c r="G48" i="65"/>
  <c r="E48" i="65"/>
  <c r="D48" i="65"/>
  <c r="F46" i="65"/>
  <c r="H46" i="65"/>
  <c r="F45" i="65"/>
  <c r="H45" i="65"/>
  <c r="G44" i="65"/>
  <c r="E44" i="65"/>
  <c r="D44" i="65"/>
  <c r="F42" i="65"/>
  <c r="H42" i="65"/>
  <c r="F41" i="65"/>
  <c r="H41" i="65"/>
  <c r="F40" i="65"/>
  <c r="H40" i="65"/>
  <c r="F39" i="65"/>
  <c r="H39" i="65"/>
  <c r="E38" i="65"/>
  <c r="D38" i="65"/>
  <c r="F33" i="65"/>
  <c r="G33" i="65"/>
  <c r="H33" i="65"/>
  <c r="E33" i="65"/>
  <c r="D33" i="65"/>
  <c r="G28" i="65"/>
  <c r="E28" i="65"/>
  <c r="D28" i="65"/>
  <c r="F26" i="65"/>
  <c r="H26" i="65"/>
  <c r="G25" i="65"/>
  <c r="E25" i="65"/>
  <c r="D25" i="65"/>
  <c r="F23" i="65"/>
  <c r="H23" i="65"/>
  <c r="G22" i="65"/>
  <c r="E22" i="65"/>
  <c r="D22" i="65"/>
  <c r="F18" i="65"/>
  <c r="H18" i="65"/>
  <c r="F17" i="65"/>
  <c r="H17" i="65"/>
  <c r="G14" i="65"/>
  <c r="E14" i="65"/>
  <c r="D14" i="65"/>
  <c r="F12" i="65"/>
  <c r="H12" i="65"/>
  <c r="F11" i="65"/>
  <c r="F10" i="65"/>
  <c r="F9" i="65"/>
  <c r="H9" i="65"/>
  <c r="G8" i="65"/>
  <c r="E8" i="65"/>
  <c r="D8" i="65"/>
  <c r="F63" i="66"/>
  <c r="F79" i="66"/>
  <c r="H31" i="66"/>
  <c r="H11" i="65"/>
  <c r="H10" i="65"/>
  <c r="E31" i="65"/>
  <c r="F28" i="65"/>
  <c r="H28" i="65"/>
  <c r="H29" i="65"/>
  <c r="H52" i="65"/>
  <c r="F44" i="65"/>
  <c r="H44" i="65"/>
  <c r="F25" i="65"/>
  <c r="H25" i="65"/>
  <c r="F14" i="65"/>
  <c r="H14" i="65"/>
  <c r="F38" i="65"/>
  <c r="E61" i="65"/>
  <c r="D61" i="65"/>
  <c r="D31" i="65"/>
  <c r="G31" i="65"/>
  <c r="F8" i="65"/>
  <c r="H8" i="65"/>
  <c r="F22" i="65"/>
  <c r="H22" i="65"/>
  <c r="F48" i="65"/>
  <c r="H48" i="65"/>
  <c r="F57" i="65"/>
  <c r="H57" i="65"/>
  <c r="G28" i="60"/>
  <c r="D28" i="60"/>
  <c r="C8" i="61"/>
  <c r="D8" i="61"/>
  <c r="E8" i="61"/>
  <c r="F9" i="61"/>
  <c r="H9" i="61"/>
  <c r="F10" i="61"/>
  <c r="H10" i="61"/>
  <c r="F11" i="61"/>
  <c r="H11" i="61"/>
  <c r="F12" i="61"/>
  <c r="H12" i="61"/>
  <c r="G8" i="61"/>
  <c r="C14" i="61"/>
  <c r="D14" i="61"/>
  <c r="E14" i="61"/>
  <c r="F17" i="61"/>
  <c r="H17" i="61"/>
  <c r="F18" i="61"/>
  <c r="H18" i="61"/>
  <c r="G14" i="61"/>
  <c r="C22" i="61"/>
  <c r="D22" i="61"/>
  <c r="E22" i="61"/>
  <c r="F23" i="61"/>
  <c r="H23" i="61"/>
  <c r="G22" i="61"/>
  <c r="C25" i="61"/>
  <c r="D25" i="61"/>
  <c r="E25" i="61"/>
  <c r="F26" i="61"/>
  <c r="H26" i="61"/>
  <c r="G25" i="61"/>
  <c r="C28" i="61"/>
  <c r="D28" i="61"/>
  <c r="E28" i="61"/>
  <c r="E31" i="61"/>
  <c r="E33" i="61"/>
  <c r="E57" i="61"/>
  <c r="E52" i="61"/>
  <c r="E48" i="61"/>
  <c r="E61" i="61" s="1"/>
  <c r="E63" i="61" s="1"/>
  <c r="E79" i="61" s="1"/>
  <c r="E44" i="61"/>
  <c r="E38" i="61"/>
  <c r="E65" i="61"/>
  <c r="E70" i="61"/>
  <c r="E74" i="61"/>
  <c r="H29" i="61"/>
  <c r="G28" i="61"/>
  <c r="D31" i="61"/>
  <c r="C33" i="61"/>
  <c r="D33" i="61"/>
  <c r="F33" i="61"/>
  <c r="G33" i="61"/>
  <c r="H33" i="61"/>
  <c r="D38" i="61"/>
  <c r="F39" i="61"/>
  <c r="H39" i="61"/>
  <c r="F40" i="61"/>
  <c r="H40" i="61"/>
  <c r="F41" i="61"/>
  <c r="H41" i="61"/>
  <c r="F42" i="61"/>
  <c r="H42" i="61"/>
  <c r="G38" i="61"/>
  <c r="C44" i="61"/>
  <c r="D44" i="61"/>
  <c r="F45" i="61"/>
  <c r="H45" i="61"/>
  <c r="F46" i="61"/>
  <c r="G44" i="61"/>
  <c r="C48" i="61"/>
  <c r="D48" i="61"/>
  <c r="F49" i="61"/>
  <c r="H49" i="61"/>
  <c r="F50" i="61"/>
  <c r="H50" i="61"/>
  <c r="G48" i="61"/>
  <c r="C52" i="61"/>
  <c r="D52" i="61"/>
  <c r="F53" i="61"/>
  <c r="H53" i="61"/>
  <c r="F54" i="61"/>
  <c r="H54" i="61"/>
  <c r="F55" i="61"/>
  <c r="H55" i="61"/>
  <c r="G52" i="61"/>
  <c r="C57" i="61"/>
  <c r="D57" i="61"/>
  <c r="F58" i="61"/>
  <c r="H58" i="61"/>
  <c r="F59" i="61"/>
  <c r="H59" i="61"/>
  <c r="G57" i="61"/>
  <c r="C65" i="61"/>
  <c r="D65" i="61"/>
  <c r="G65" i="61"/>
  <c r="H65" i="61" s="1"/>
  <c r="C70" i="61"/>
  <c r="D70" i="61"/>
  <c r="F70" i="61"/>
  <c r="G70" i="61"/>
  <c r="H70" i="61"/>
  <c r="C74" i="61"/>
  <c r="D74" i="61"/>
  <c r="G74" i="61"/>
  <c r="H74" i="61"/>
  <c r="E10" i="63"/>
  <c r="E8" i="63"/>
  <c r="F10" i="63"/>
  <c r="G10" i="63"/>
  <c r="F9" i="63"/>
  <c r="G9" i="63"/>
  <c r="G8" i="63"/>
  <c r="F8" i="63"/>
  <c r="H10" i="63"/>
  <c r="I9" i="63"/>
  <c r="G11" i="63"/>
  <c r="G12" i="63"/>
  <c r="G13" i="63"/>
  <c r="G14" i="63"/>
  <c r="G15" i="63"/>
  <c r="G16" i="63"/>
  <c r="G17" i="63"/>
  <c r="G18" i="63"/>
  <c r="G19" i="63"/>
  <c r="G20" i="63"/>
  <c r="G21" i="63"/>
  <c r="G22" i="63"/>
  <c r="G23" i="63"/>
  <c r="G24" i="63"/>
  <c r="G25" i="63"/>
  <c r="D27" i="63"/>
  <c r="E27" i="63"/>
  <c r="F27" i="63"/>
  <c r="G29" i="63"/>
  <c r="G27" i="63"/>
  <c r="H27" i="63"/>
  <c r="I27" i="63"/>
  <c r="I29" i="63"/>
  <c r="G30" i="63"/>
  <c r="I30" i="63"/>
  <c r="D8" i="58"/>
  <c r="E8" i="58"/>
  <c r="F9" i="58"/>
  <c r="H9" i="58"/>
  <c r="F10" i="58"/>
  <c r="H10" i="58"/>
  <c r="F11" i="58"/>
  <c r="H11" i="58"/>
  <c r="F12" i="58"/>
  <c r="H12" i="58"/>
  <c r="G8" i="58"/>
  <c r="D14" i="58"/>
  <c r="E14" i="58"/>
  <c r="F17" i="58"/>
  <c r="H17" i="58"/>
  <c r="F18" i="58"/>
  <c r="H18" i="58"/>
  <c r="G14" i="58"/>
  <c r="D22" i="58"/>
  <c r="E22" i="58"/>
  <c r="F23" i="58"/>
  <c r="G22" i="58"/>
  <c r="D25" i="58"/>
  <c r="E25" i="58"/>
  <c r="F26" i="58"/>
  <c r="G25" i="58"/>
  <c r="D28" i="58"/>
  <c r="E28" i="58"/>
  <c r="H29" i="58"/>
  <c r="F28" i="58"/>
  <c r="G28" i="58"/>
  <c r="E31" i="58"/>
  <c r="D33" i="58"/>
  <c r="E33" i="58"/>
  <c r="F33" i="58"/>
  <c r="G33" i="58"/>
  <c r="H33" i="58"/>
  <c r="D38" i="58"/>
  <c r="E38" i="58"/>
  <c r="F39" i="58"/>
  <c r="F40" i="58"/>
  <c r="H40" i="58"/>
  <c r="F41" i="58"/>
  <c r="H41" i="58"/>
  <c r="F42" i="58"/>
  <c r="H42" i="58"/>
  <c r="D44" i="58"/>
  <c r="E44" i="58"/>
  <c r="F45" i="58"/>
  <c r="H45" i="58"/>
  <c r="F46" i="58"/>
  <c r="G44" i="58"/>
  <c r="D48" i="58"/>
  <c r="E48" i="58"/>
  <c r="F49" i="58"/>
  <c r="H49" i="58"/>
  <c r="F50" i="58"/>
  <c r="H50" i="58"/>
  <c r="G48" i="58"/>
  <c r="D52" i="58"/>
  <c r="E52" i="58"/>
  <c r="F53" i="58"/>
  <c r="H53" i="58"/>
  <c r="F54" i="58"/>
  <c r="H54" i="58"/>
  <c r="F55" i="58"/>
  <c r="H55" i="58"/>
  <c r="G52" i="58"/>
  <c r="D57" i="58"/>
  <c r="E57" i="58"/>
  <c r="E61" i="58"/>
  <c r="E63" i="58"/>
  <c r="F58" i="58"/>
  <c r="H58" i="58"/>
  <c r="F59" i="58"/>
  <c r="H59" i="58"/>
  <c r="G57" i="58"/>
  <c r="D65" i="58"/>
  <c r="E65" i="58"/>
  <c r="G65" i="58"/>
  <c r="H65" i="58"/>
  <c r="D70" i="58"/>
  <c r="E70" i="58"/>
  <c r="F70" i="58"/>
  <c r="G70" i="58"/>
  <c r="H70" i="58"/>
  <c r="D74" i="58"/>
  <c r="E74" i="58"/>
  <c r="F74" i="58"/>
  <c r="G74" i="58"/>
  <c r="H74" i="58"/>
  <c r="D8" i="59"/>
  <c r="E8" i="59"/>
  <c r="F9" i="59"/>
  <c r="H9" i="59"/>
  <c r="F10" i="59"/>
  <c r="H10" i="59"/>
  <c r="H10" i="62" s="1"/>
  <c r="F11" i="59"/>
  <c r="H11" i="59"/>
  <c r="F12" i="59"/>
  <c r="F8" i="59"/>
  <c r="G8" i="59"/>
  <c r="D14" i="59"/>
  <c r="E14" i="59"/>
  <c r="F17" i="59"/>
  <c r="F18" i="59"/>
  <c r="H18" i="59"/>
  <c r="G14" i="59"/>
  <c r="G31" i="59" s="1"/>
  <c r="H31" i="59" s="1"/>
  <c r="D22" i="59"/>
  <c r="E22" i="59"/>
  <c r="F23" i="59"/>
  <c r="H23" i="59"/>
  <c r="F22" i="59"/>
  <c r="G22" i="59"/>
  <c r="H22" i="59"/>
  <c r="D25" i="59"/>
  <c r="E25" i="59"/>
  <c r="E28" i="59"/>
  <c r="E31" i="59"/>
  <c r="F26" i="59"/>
  <c r="H26" i="59"/>
  <c r="F25" i="59"/>
  <c r="G25" i="59"/>
  <c r="G28" i="59"/>
  <c r="D28" i="59"/>
  <c r="H29" i="59"/>
  <c r="H29" i="60"/>
  <c r="H29" i="62" s="1"/>
  <c r="D33" i="59"/>
  <c r="E33" i="59"/>
  <c r="F33" i="59"/>
  <c r="G33" i="59"/>
  <c r="H33" i="59"/>
  <c r="D38" i="59"/>
  <c r="E38" i="59"/>
  <c r="F39" i="59"/>
  <c r="H39" i="59"/>
  <c r="F40" i="59"/>
  <c r="H40" i="59"/>
  <c r="F41" i="59"/>
  <c r="H41" i="59" s="1"/>
  <c r="F42" i="59"/>
  <c r="G38" i="59"/>
  <c r="H38" i="59" s="1"/>
  <c r="D44" i="59"/>
  <c r="E44" i="59"/>
  <c r="F45" i="59"/>
  <c r="H45" i="59"/>
  <c r="F46" i="59"/>
  <c r="G44" i="59"/>
  <c r="H44" i="59" s="1"/>
  <c r="D48" i="59"/>
  <c r="E48" i="59"/>
  <c r="F49" i="59"/>
  <c r="H49" i="59"/>
  <c r="F50" i="59"/>
  <c r="H50" i="59"/>
  <c r="G48" i="59"/>
  <c r="D52" i="59"/>
  <c r="E52" i="59"/>
  <c r="F53" i="59"/>
  <c r="H53" i="59"/>
  <c r="F54" i="59"/>
  <c r="F55" i="59"/>
  <c r="H55" i="59"/>
  <c r="G52" i="59"/>
  <c r="D57" i="59"/>
  <c r="E57" i="59"/>
  <c r="F58" i="59"/>
  <c r="H58" i="59"/>
  <c r="F59" i="59"/>
  <c r="H59" i="59"/>
  <c r="G57" i="59"/>
  <c r="D65" i="59"/>
  <c r="E65" i="59"/>
  <c r="F65" i="59"/>
  <c r="G65" i="59"/>
  <c r="H65" i="59"/>
  <c r="D70" i="59"/>
  <c r="E70" i="59"/>
  <c r="F70" i="59"/>
  <c r="G70" i="59"/>
  <c r="H70" i="59"/>
  <c r="D74" i="59"/>
  <c r="E74" i="59"/>
  <c r="F74" i="59"/>
  <c r="G74" i="59"/>
  <c r="H74" i="59"/>
  <c r="D8" i="60"/>
  <c r="E8" i="60"/>
  <c r="F9" i="60"/>
  <c r="F10" i="60"/>
  <c r="H10" i="60"/>
  <c r="F11" i="60"/>
  <c r="H11" i="60"/>
  <c r="F12" i="60"/>
  <c r="H12" i="60"/>
  <c r="G8" i="60"/>
  <c r="D14" i="60"/>
  <c r="E14" i="60"/>
  <c r="F17" i="60"/>
  <c r="H17" i="60"/>
  <c r="F18" i="60"/>
  <c r="G14" i="60"/>
  <c r="D22" i="60"/>
  <c r="E22" i="60"/>
  <c r="F23" i="60"/>
  <c r="F23" i="62"/>
  <c r="G22" i="60"/>
  <c r="D25" i="60"/>
  <c r="E25" i="60"/>
  <c r="F26" i="60"/>
  <c r="F26" i="62"/>
  <c r="F25" i="62"/>
  <c r="G25" i="60"/>
  <c r="E28" i="60"/>
  <c r="E31" i="60"/>
  <c r="D33" i="60"/>
  <c r="E33" i="60"/>
  <c r="F33" i="60"/>
  <c r="G33" i="60"/>
  <c r="H33" i="60"/>
  <c r="D38" i="60"/>
  <c r="E38" i="60"/>
  <c r="F39" i="60"/>
  <c r="F40" i="60"/>
  <c r="F41" i="60"/>
  <c r="F42" i="60"/>
  <c r="H42" i="60"/>
  <c r="G38" i="60"/>
  <c r="D44" i="60"/>
  <c r="E44" i="60"/>
  <c r="F45" i="60"/>
  <c r="F46" i="60"/>
  <c r="F46" i="62"/>
  <c r="D48" i="60"/>
  <c r="E48" i="60"/>
  <c r="F49" i="60"/>
  <c r="F50" i="60"/>
  <c r="G48" i="60"/>
  <c r="D52" i="60"/>
  <c r="E52" i="60"/>
  <c r="F53" i="60"/>
  <c r="F54" i="60"/>
  <c r="H54" i="60"/>
  <c r="F55" i="60"/>
  <c r="G52" i="60"/>
  <c r="D57" i="60"/>
  <c r="E57" i="60"/>
  <c r="F58" i="60"/>
  <c r="F59" i="60"/>
  <c r="G57" i="60"/>
  <c r="D65" i="60"/>
  <c r="E65" i="60"/>
  <c r="G65" i="60"/>
  <c r="H65" i="60"/>
  <c r="D70" i="60"/>
  <c r="E70" i="60"/>
  <c r="F70" i="60"/>
  <c r="G70" i="60"/>
  <c r="H70" i="60"/>
  <c r="D74" i="60"/>
  <c r="E74" i="60"/>
  <c r="F74" i="60"/>
  <c r="G74" i="60"/>
  <c r="H74" i="60"/>
  <c r="G33" i="62"/>
  <c r="H33" i="62"/>
  <c r="F33" i="62"/>
  <c r="E28" i="62"/>
  <c r="E25" i="62"/>
  <c r="E22" i="62"/>
  <c r="E33" i="62"/>
  <c r="D28" i="62"/>
  <c r="D25" i="62"/>
  <c r="D22" i="62"/>
  <c r="D33" i="62"/>
  <c r="D74" i="62"/>
  <c r="D70" i="62"/>
  <c r="C8" i="62"/>
  <c r="C14" i="62"/>
  <c r="C22" i="62"/>
  <c r="C25" i="62"/>
  <c r="C28" i="62"/>
  <c r="C33" i="62"/>
  <c r="C44" i="62"/>
  <c r="C48" i="62"/>
  <c r="C52" i="62"/>
  <c r="C57" i="62"/>
  <c r="C65" i="62"/>
  <c r="C70" i="62"/>
  <c r="F70" i="62"/>
  <c r="C74" i="62"/>
  <c r="F74" i="62"/>
  <c r="F57" i="58"/>
  <c r="F48" i="58"/>
  <c r="D61" i="58"/>
  <c r="F38" i="58"/>
  <c r="D31" i="58"/>
  <c r="F14" i="58"/>
  <c r="F65" i="62"/>
  <c r="D61" i="59"/>
  <c r="F38" i="59"/>
  <c r="F14" i="59"/>
  <c r="F52" i="60"/>
  <c r="F28" i="62"/>
  <c r="D31" i="60"/>
  <c r="F14" i="60"/>
  <c r="H14" i="60"/>
  <c r="G31" i="60"/>
  <c r="F52" i="59"/>
  <c r="G31" i="61"/>
  <c r="G61" i="61"/>
  <c r="H28" i="58"/>
  <c r="G31" i="58"/>
  <c r="H25" i="59"/>
  <c r="F11" i="62"/>
  <c r="H11" i="62"/>
  <c r="F10" i="62"/>
  <c r="H54" i="59"/>
  <c r="H54" i="62"/>
  <c r="F54" i="62"/>
  <c r="H42" i="59"/>
  <c r="F42" i="62"/>
  <c r="H17" i="59"/>
  <c r="H17" i="62"/>
  <c r="F17" i="62"/>
  <c r="H12" i="59"/>
  <c r="H12" i="62"/>
  <c r="F12" i="62"/>
  <c r="H59" i="60"/>
  <c r="H59" i="62"/>
  <c r="F59" i="62"/>
  <c r="H58" i="60"/>
  <c r="H58" i="62" s="1"/>
  <c r="F58" i="62"/>
  <c r="F57" i="62"/>
  <c r="H55" i="60"/>
  <c r="H55" i="62"/>
  <c r="F55" i="62"/>
  <c r="H53" i="60"/>
  <c r="H53" i="62"/>
  <c r="F53" i="62"/>
  <c r="F52" i="62"/>
  <c r="H50" i="60"/>
  <c r="H50" i="62"/>
  <c r="F50" i="62"/>
  <c r="H49" i="60"/>
  <c r="F49" i="62"/>
  <c r="F44" i="60"/>
  <c r="H45" i="60"/>
  <c r="H45" i="62"/>
  <c r="F45" i="62"/>
  <c r="H41" i="60"/>
  <c r="F41" i="62"/>
  <c r="H40" i="60"/>
  <c r="F40" i="62"/>
  <c r="H39" i="60"/>
  <c r="F39" i="62"/>
  <c r="H18" i="60"/>
  <c r="F18" i="62"/>
  <c r="H9" i="60"/>
  <c r="H9" i="62"/>
  <c r="F9" i="62"/>
  <c r="I10" i="63"/>
  <c r="H8" i="63"/>
  <c r="F65" i="58"/>
  <c r="E79" i="58"/>
  <c r="G65" i="62"/>
  <c r="E70" i="62"/>
  <c r="G70" i="62"/>
  <c r="H70" i="62"/>
  <c r="F48" i="59"/>
  <c r="F28" i="59"/>
  <c r="H28" i="59"/>
  <c r="D31" i="59"/>
  <c r="G74" i="62"/>
  <c r="H74" i="62"/>
  <c r="E74" i="62"/>
  <c r="F74" i="61"/>
  <c r="C61" i="61"/>
  <c r="C31" i="61"/>
  <c r="C63" i="61"/>
  <c r="C79" i="61"/>
  <c r="C31" i="62"/>
  <c r="F65" i="60"/>
  <c r="H52" i="60"/>
  <c r="F48" i="60"/>
  <c r="H48" i="60"/>
  <c r="F65" i="61"/>
  <c r="F57" i="61"/>
  <c r="H57" i="61"/>
  <c r="F52" i="61"/>
  <c r="H52" i="61"/>
  <c r="F48" i="61"/>
  <c r="H48" i="61"/>
  <c r="F28" i="61"/>
  <c r="F25" i="61"/>
  <c r="H25" i="61"/>
  <c r="F22" i="61"/>
  <c r="H22" i="61"/>
  <c r="F14" i="61"/>
  <c r="H14" i="61"/>
  <c r="G63" i="61"/>
  <c r="G79" i="61" s="1"/>
  <c r="F44" i="61"/>
  <c r="H44" i="61"/>
  <c r="H46" i="61"/>
  <c r="F38" i="61"/>
  <c r="F8" i="61"/>
  <c r="H8" i="61"/>
  <c r="I8" i="63"/>
  <c r="H57" i="58"/>
  <c r="H48" i="58"/>
  <c r="F44" i="58"/>
  <c r="H44" i="58"/>
  <c r="H46" i="58"/>
  <c r="H39" i="58"/>
  <c r="I42" i="58"/>
  <c r="I41" i="58"/>
  <c r="I40" i="58"/>
  <c r="F25" i="58"/>
  <c r="H26" i="58"/>
  <c r="H25" i="58"/>
  <c r="F22" i="58"/>
  <c r="H23" i="58"/>
  <c r="H22" i="58"/>
  <c r="H14" i="58"/>
  <c r="D63" i="65"/>
  <c r="D79" i="65"/>
  <c r="E63" i="65"/>
  <c r="E79" i="65"/>
  <c r="F57" i="59"/>
  <c r="H57" i="59"/>
  <c r="H52" i="59"/>
  <c r="H48" i="59"/>
  <c r="F44" i="59"/>
  <c r="H46" i="59"/>
  <c r="E61" i="59"/>
  <c r="E63" i="59"/>
  <c r="E79" i="59" s="1"/>
  <c r="H14" i="59"/>
  <c r="H8" i="59"/>
  <c r="F57" i="60"/>
  <c r="H57" i="60"/>
  <c r="D61" i="60"/>
  <c r="D63" i="60"/>
  <c r="D79" i="60"/>
  <c r="F28" i="60"/>
  <c r="H28" i="60"/>
  <c r="G28" i="62"/>
  <c r="H28" i="62" s="1"/>
  <c r="F25" i="60"/>
  <c r="H25" i="60"/>
  <c r="H26" i="60"/>
  <c r="F22" i="60"/>
  <c r="H22" i="60"/>
  <c r="H23" i="60"/>
  <c r="F8" i="60"/>
  <c r="H8" i="60"/>
  <c r="H38" i="61"/>
  <c r="H65" i="62"/>
  <c r="C61" i="62"/>
  <c r="F22" i="62"/>
  <c r="F48" i="62"/>
  <c r="E61" i="60"/>
  <c r="H46" i="60"/>
  <c r="F38" i="60"/>
  <c r="G52" i="62"/>
  <c r="H52" i="62" s="1"/>
  <c r="F52" i="58"/>
  <c r="F61" i="58"/>
  <c r="E65" i="62"/>
  <c r="E44" i="62"/>
  <c r="E52" i="62"/>
  <c r="F8" i="58"/>
  <c r="H8" i="58"/>
  <c r="D63" i="58"/>
  <c r="D79" i="58"/>
  <c r="D63" i="59"/>
  <c r="D79" i="59"/>
  <c r="E48" i="62"/>
  <c r="D14" i="62"/>
  <c r="E14" i="62"/>
  <c r="F31" i="65"/>
  <c r="D65" i="62"/>
  <c r="D44" i="62"/>
  <c r="E57" i="62"/>
  <c r="F61" i="65"/>
  <c r="G38" i="65"/>
  <c r="H38" i="65"/>
  <c r="G14" i="62"/>
  <c r="E38" i="62"/>
  <c r="E61" i="62" s="1"/>
  <c r="E63" i="62" s="1"/>
  <c r="E79" i="62" s="1"/>
  <c r="E8" i="62"/>
  <c r="D8" i="62"/>
  <c r="D52" i="62"/>
  <c r="D48" i="62"/>
  <c r="D57" i="62"/>
  <c r="D61" i="61"/>
  <c r="D63" i="61"/>
  <c r="D79" i="61"/>
  <c r="D38" i="62"/>
  <c r="H46" i="62"/>
  <c r="H39" i="62"/>
  <c r="F38" i="62"/>
  <c r="F14" i="62"/>
  <c r="H14" i="62"/>
  <c r="F8" i="62"/>
  <c r="F31" i="62"/>
  <c r="G25" i="62"/>
  <c r="H25" i="62" s="1"/>
  <c r="H26" i="62"/>
  <c r="F31" i="60"/>
  <c r="G22" i="62"/>
  <c r="H22" i="62" s="1"/>
  <c r="H23" i="62"/>
  <c r="H52" i="58"/>
  <c r="F31" i="58"/>
  <c r="H31" i="58"/>
  <c r="F31" i="59"/>
  <c r="F61" i="61"/>
  <c r="H61" i="61" s="1"/>
  <c r="H63" i="61" s="1"/>
  <c r="C63" i="62"/>
  <c r="C79" i="62"/>
  <c r="H28" i="61"/>
  <c r="F31" i="61"/>
  <c r="H31" i="61"/>
  <c r="J42" i="58"/>
  <c r="F63" i="65"/>
  <c r="F79" i="65"/>
  <c r="H31" i="65"/>
  <c r="F61" i="59"/>
  <c r="E63" i="60"/>
  <c r="E79" i="60"/>
  <c r="F61" i="60"/>
  <c r="H38" i="60"/>
  <c r="H31" i="60"/>
  <c r="E31" i="62"/>
  <c r="F44" i="62"/>
  <c r="G44" i="60"/>
  <c r="H44" i="60"/>
  <c r="D31" i="62"/>
  <c r="F63" i="58"/>
  <c r="F79" i="58"/>
  <c r="G61" i="65"/>
  <c r="H61" i="65" s="1"/>
  <c r="H63" i="65" s="1"/>
  <c r="H79" i="65" s="1"/>
  <c r="D61" i="62"/>
  <c r="F61" i="62"/>
  <c r="F63" i="62" s="1"/>
  <c r="F79" i="62" s="1"/>
  <c r="F63" i="61"/>
  <c r="F79" i="61"/>
  <c r="D63" i="62"/>
  <c r="D79" i="62"/>
  <c r="F63" i="60"/>
  <c r="F79" i="60"/>
  <c r="G61" i="60"/>
  <c r="G63" i="60" s="1"/>
  <c r="G79" i="60" s="1"/>
  <c r="G38" i="58"/>
  <c r="H38" i="58"/>
  <c r="G61" i="58"/>
  <c r="G63" i="58" s="1"/>
  <c r="G79" i="58" s="1"/>
  <c r="G57" i="62" l="1"/>
  <c r="H57" i="62" s="1"/>
  <c r="G61" i="59"/>
  <c r="G63" i="59" s="1"/>
  <c r="G79" i="59" s="1"/>
  <c r="G38" i="62"/>
  <c r="H38" i="62" s="1"/>
  <c r="H18" i="62"/>
  <c r="G8" i="62"/>
  <c r="H8" i="62" s="1"/>
  <c r="G31" i="62"/>
  <c r="H31" i="62" s="1"/>
  <c r="H61" i="67"/>
  <c r="H63" i="67" s="1"/>
  <c r="H79" i="67" s="1"/>
  <c r="G63" i="67"/>
  <c r="G79" i="67" s="1"/>
  <c r="H49" i="62"/>
  <c r="H61" i="66"/>
  <c r="H63" i="66" s="1"/>
  <c r="H79" i="66" s="1"/>
  <c r="H61" i="58"/>
  <c r="H63" i="58" s="1"/>
  <c r="H79" i="58" s="1"/>
  <c r="G63" i="65"/>
  <c r="G79" i="65" s="1"/>
  <c r="H79" i="61"/>
  <c r="F63" i="59"/>
  <c r="F79" i="59" s="1"/>
  <c r="H42" i="62"/>
  <c r="H40" i="62"/>
  <c r="F63" i="68"/>
  <c r="F79" i="68" s="1"/>
  <c r="H41" i="62"/>
  <c r="H61" i="60"/>
  <c r="H63" i="60"/>
  <c r="H79" i="60" s="1"/>
  <c r="G61" i="62" l="1"/>
  <c r="H61" i="62" s="1"/>
  <c r="H61" i="59"/>
  <c r="H63" i="59" s="1"/>
  <c r="H79" i="59" s="1"/>
  <c r="H63" i="62"/>
  <c r="H79" i="62" s="1"/>
  <c r="G63" i="62" l="1"/>
  <c r="G79" i="62" s="1"/>
</calcChain>
</file>

<file path=xl/sharedStrings.xml><?xml version="1.0" encoding="utf-8"?>
<sst xmlns="http://schemas.openxmlformats.org/spreadsheetml/2006/main" count="1033" uniqueCount="121">
  <si>
    <t>TOIMINTATUOTOT</t>
  </si>
  <si>
    <t>Liiketoiminnan myyntituotot (300000-307999)</t>
  </si>
  <si>
    <t>Korvaukset kunnilta ja kuntayhtymiltä (310000-312999)</t>
  </si>
  <si>
    <t>Muut suoritteiden myyntitulot (313000-319999)</t>
  </si>
  <si>
    <t>Maksutuotot (320000-329999)</t>
  </si>
  <si>
    <t>Yleishallinnon maksut (320000-320999)</t>
  </si>
  <si>
    <t>Terveydenhuollon maksut (321000-324999)</t>
  </si>
  <si>
    <t>Sosiaalitoimen maksut (325000-326999)</t>
  </si>
  <si>
    <t>Opetus- ja kulttuuritoimen maksut (327000-327999)</t>
  </si>
  <si>
    <t>Yhdyskuntapalvelujen maksut (328000-328999)</t>
  </si>
  <si>
    <t>Muut palvelumaksut (329000-329999)</t>
  </si>
  <si>
    <t>Tuet ja avustukset (330000-339999)</t>
  </si>
  <si>
    <t>Vuokratuotot (340000-349999)</t>
  </si>
  <si>
    <t>Muut toimintatuotot (350000-359999)</t>
  </si>
  <si>
    <t>TOIMINTATULOT YHTEENSÄ</t>
  </si>
  <si>
    <t>Valmistus omaan käyttöön (370000-379999)</t>
  </si>
  <si>
    <t>TOIMINTAMENOT</t>
  </si>
  <si>
    <t>Palkat ja palkkiot (400000-409999)</t>
  </si>
  <si>
    <t>Eläkekulut (410000-414999)</t>
  </si>
  <si>
    <t>Muut henkilöstösivukulut (415000-422999)</t>
  </si>
  <si>
    <t>Henkilöstökorvaukset ja muut henkilöstömenojen korjauserät (</t>
  </si>
  <si>
    <t>Asiakaspalveluiden ostot (430000-433999)</t>
  </si>
  <si>
    <t>Muiden palveluiden ostot (434000-449999)</t>
  </si>
  <si>
    <t>Ostot tilikauden aikana (450000-466999)</t>
  </si>
  <si>
    <t>Varastojen lisäys / vähennys (4670000-4679999)</t>
  </si>
  <si>
    <t>Avustukset (470000-479999)</t>
  </si>
  <si>
    <t>Avustukset yksityisille (470000-473999)</t>
  </si>
  <si>
    <t>Avustukset yhteisöille (474000-474900)</t>
  </si>
  <si>
    <t>Avustukset taseyksiköille (475000-479999)</t>
  </si>
  <si>
    <t>Muut toimintakulut (480000-499999)</t>
  </si>
  <si>
    <t>Vuokrat (480000-489999)</t>
  </si>
  <si>
    <t>Muut toimintakulut (490000-499999)</t>
  </si>
  <si>
    <t>TOIMINTAMENOT YHTEENSÄ</t>
  </si>
  <si>
    <t>TOIMINTAKATE</t>
  </si>
  <si>
    <t>Poistot ja arvonalentumiset (700000-729999)</t>
  </si>
  <si>
    <t>Suunnitelman mukaiset poistot (710000-722999)</t>
  </si>
  <si>
    <t>Kertaluontoiset poistot (720000-722999)</t>
  </si>
  <si>
    <t>Arvonalentumiset (723000-729999)</t>
  </si>
  <si>
    <t>Satunnaiset tuotot ja kulut (800000-819999)</t>
  </si>
  <si>
    <t>Satunnaiset tuotot (800000-809999)</t>
  </si>
  <si>
    <t>Satunnaiset kulut (810000-819999)</t>
  </si>
  <si>
    <t>Varausten ja rahastojen muutokset (850000-879999)</t>
  </si>
  <si>
    <t>Poistoeron muutos (850000-859999)</t>
  </si>
  <si>
    <t>Varausten muutos (860000-869999)</t>
  </si>
  <si>
    <t>Rahastojen muutos (870000-879999)</t>
  </si>
  <si>
    <t>TILIKAUDEN TULOS</t>
  </si>
  <si>
    <t xml:space="preserve"> </t>
  </si>
  <si>
    <t>Myyntituotot</t>
  </si>
  <si>
    <t>Henkilöstökulut (4000-4299)</t>
  </si>
  <si>
    <t>Palveluiden ostot (4300-4499)</t>
  </si>
  <si>
    <t>Aineet, tarvikkeet ja tavarat (4500-4699)</t>
  </si>
  <si>
    <t>300</t>
  </si>
  <si>
    <t>308</t>
  </si>
  <si>
    <t>Täyden korvauksen perusteella saadut korvaukset valtioilta (</t>
  </si>
  <si>
    <t>310</t>
  </si>
  <si>
    <t>313</t>
  </si>
  <si>
    <t>320</t>
  </si>
  <si>
    <t>321</t>
  </si>
  <si>
    <t>325</t>
  </si>
  <si>
    <t>327</t>
  </si>
  <si>
    <t>328</t>
  </si>
  <si>
    <t>329</t>
  </si>
  <si>
    <t>330</t>
  </si>
  <si>
    <t>340</t>
  </si>
  <si>
    <t>350</t>
  </si>
  <si>
    <t>370</t>
  </si>
  <si>
    <t>400</t>
  </si>
  <si>
    <t>410</t>
  </si>
  <si>
    <t>415</t>
  </si>
  <si>
    <t>423</t>
  </si>
  <si>
    <t>430</t>
  </si>
  <si>
    <t>434</t>
  </si>
  <si>
    <t>450</t>
  </si>
  <si>
    <t>467</t>
  </si>
  <si>
    <t>470</t>
  </si>
  <si>
    <t>474</t>
  </si>
  <si>
    <t>475</t>
  </si>
  <si>
    <t>480</t>
  </si>
  <si>
    <t>490</t>
  </si>
  <si>
    <t>710</t>
  </si>
  <si>
    <t>720</t>
  </si>
  <si>
    <t>730</t>
  </si>
  <si>
    <t>800</t>
  </si>
  <si>
    <t>810</t>
  </si>
  <si>
    <t>850</t>
  </si>
  <si>
    <t>860</t>
  </si>
  <si>
    <t>870</t>
  </si>
  <si>
    <t>Käyttötalousosan syöttöpohja</t>
  </si>
  <si>
    <t>TP 
2009</t>
  </si>
  <si>
    <t>TA
muutokset</t>
  </si>
  <si>
    <t>POIKKEAMA 
(euroa)</t>
  </si>
  <si>
    <t>Investointimenot</t>
  </si>
  <si>
    <t>Pysyvät vastaavat</t>
  </si>
  <si>
    <t>josta tuloslaskelmaan kirjattava osuus</t>
  </si>
  <si>
    <t>INVESTOINNIT</t>
  </si>
  <si>
    <t>Investointihankkeet</t>
  </si>
  <si>
    <t>Pysyvien vastaavien myyntitulot,</t>
  </si>
  <si>
    <t>TA muutosten perustelut (päätös pvm ja pykälä):</t>
  </si>
  <si>
    <t>Investointiosan syöttöpohja</t>
  </si>
  <si>
    <t>Inv. rahoitusosuudet</t>
  </si>
  <si>
    <t>Kiinteän omaisuuden hankinnat</t>
  </si>
  <si>
    <t>Uus- ja laajennusinvestoinnit</t>
  </si>
  <si>
    <t>Korvaus- ja ylläpitoinvestoinnit</t>
  </si>
  <si>
    <t>Muut pysyvien vastaavien investoinnit</t>
  </si>
  <si>
    <t>Sijoitukset</t>
  </si>
  <si>
    <t>Investointien myyntitulot sekä myyntivoittojen/tappioiden osuus</t>
  </si>
  <si>
    <t>Kaupunginhallitus</t>
  </si>
  <si>
    <t>VAKAOP - Kasvatus- ja opetusvirasto</t>
  </si>
  <si>
    <t>VALYHT - Varhaiskasv.- ja perusop.ltk.yhteiset toiminnot</t>
  </si>
  <si>
    <t>VAVARKPA - Varhaiskasvatus</t>
  </si>
  <si>
    <t>VAPERUSO - Perusopetus</t>
  </si>
  <si>
    <t>VAPELK - Kasvatus- ja opetuslautakunta</t>
  </si>
  <si>
    <t>VARUKAOP - Ruosinkielinen kasvatuksen ja opetuksen tulosalue</t>
  </si>
  <si>
    <t>LALUKIOT - Lukiokoulutuksen tulosalue</t>
  </si>
  <si>
    <t>LAMMATIT - Ammatillisen koulutuksen tulosalue</t>
  </si>
  <si>
    <t>LAIKUIS - Aikuiskoulutuksen tulosalue</t>
  </si>
  <si>
    <t>1.</t>
  </si>
  <si>
    <t>ENNUSTE
31.12.2014</t>
  </si>
  <si>
    <t>TA 
2014</t>
  </si>
  <si>
    <t>TA 2014
muutoksineen</t>
  </si>
  <si>
    <t>TP 
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</si>
</sst>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color indexed="8"/>
      <name val="Calibri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b/>
      <sz val="11"/>
      <color indexed="9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/>
      <top style="thin">
        <color indexed="55"/>
      </top>
      <bottom style="thin">
        <color indexed="64"/>
      </bottom>
      <diagonal/>
    </border>
  </borders>
  <cellStyleXfs count="46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" fillId="20" borderId="1" applyNumberFormat="0" applyFont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21" borderId="2" applyNumberFormat="0" applyAlignment="0" applyProtection="0"/>
    <xf numFmtId="0" fontId="13" fillId="0" borderId="3" applyNumberFormat="0" applyFill="0" applyAlignment="0" applyProtection="0"/>
    <xf numFmtId="0" fontId="14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 applyNumberFormat="0" applyFill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" fillId="0" borderId="7" applyNumberFormat="0" applyFill="0" applyAlignment="0" applyProtection="0"/>
    <xf numFmtId="0" fontId="20" fillId="7" borderId="2" applyNumberFormat="0" applyAlignment="0" applyProtection="0"/>
    <xf numFmtId="0" fontId="21" fillId="23" borderId="8" applyNumberFormat="0" applyAlignment="0" applyProtection="0"/>
    <xf numFmtId="0" fontId="22" fillId="21" borderId="9" applyNumberFormat="0" applyAlignment="0" applyProtection="0"/>
    <xf numFmtId="0" fontId="23" fillId="0" borderId="0" applyNumberFormat="0" applyFill="0" applyBorder="0" applyAlignment="0" applyProtection="0"/>
  </cellStyleXfs>
  <cellXfs count="51">
    <xf numFmtId="0" fontId="0" fillId="0" borderId="0" xfId="0"/>
    <xf numFmtId="0" fontId="2" fillId="24" borderId="0" xfId="32" applyFont="1" applyFill="1" applyBorder="1" applyAlignment="1" applyProtection="1">
      <alignment horizontal="left"/>
    </xf>
    <xf numFmtId="0" fontId="2" fillId="24" borderId="0" xfId="32" applyFont="1" applyFill="1" applyBorder="1" applyAlignment="1" applyProtection="1">
      <alignment horizontal="center"/>
    </xf>
    <xf numFmtId="0" fontId="2" fillId="24" borderId="10" xfId="32" applyFont="1" applyFill="1" applyBorder="1" applyAlignment="1" applyProtection="1">
      <alignment horizontal="left"/>
    </xf>
    <xf numFmtId="3" fontId="3" fillId="24" borderId="0" xfId="32" applyNumberFormat="1" applyFont="1" applyFill="1" applyBorder="1" applyAlignment="1" applyProtection="1">
      <alignment horizontal="center"/>
    </xf>
    <xf numFmtId="0" fontId="0" fillId="0" borderId="0" xfId="0" applyProtection="1"/>
    <xf numFmtId="0" fontId="2" fillId="24" borderId="0" xfId="0" applyFont="1" applyFill="1" applyBorder="1" applyProtection="1"/>
    <xf numFmtId="0" fontId="4" fillId="24" borderId="0" xfId="32" applyFont="1" applyFill="1" applyBorder="1" applyAlignment="1" applyProtection="1">
      <alignment horizontal="left"/>
    </xf>
    <xf numFmtId="38" fontId="2" fillId="24" borderId="0" xfId="32" applyNumberFormat="1" applyFont="1" applyFill="1" applyBorder="1" applyAlignment="1" applyProtection="1">
      <alignment horizontal="center"/>
    </xf>
    <xf numFmtId="1" fontId="3" fillId="25" borderId="0" xfId="0" applyNumberFormat="1" applyFont="1" applyFill="1" applyBorder="1" applyProtection="1"/>
    <xf numFmtId="0" fontId="3" fillId="25" borderId="0" xfId="0" applyFont="1" applyFill="1" applyBorder="1" applyProtection="1"/>
    <xf numFmtId="0" fontId="2" fillId="25" borderId="0" xfId="34" applyNumberFormat="1" applyFont="1" applyFill="1" applyAlignment="1" applyProtection="1">
      <alignment wrapText="1"/>
    </xf>
    <xf numFmtId="1" fontId="3" fillId="24" borderId="0" xfId="0" applyNumberFormat="1" applyFont="1" applyFill="1" applyBorder="1" applyProtection="1"/>
    <xf numFmtId="0" fontId="3" fillId="24" borderId="0" xfId="0" applyFont="1" applyFill="1" applyBorder="1" applyProtection="1"/>
    <xf numFmtId="0" fontId="2" fillId="24" borderId="0" xfId="34" applyNumberFormat="1" applyFont="1" applyFill="1" applyAlignment="1" applyProtection="1">
      <alignment horizontal="center" wrapText="1"/>
    </xf>
    <xf numFmtId="0" fontId="2" fillId="24" borderId="0" xfId="0" applyFont="1" applyFill="1" applyAlignment="1" applyProtection="1">
      <alignment wrapText="1"/>
    </xf>
    <xf numFmtId="0" fontId="3" fillId="24" borderId="0" xfId="0" applyFont="1" applyFill="1" applyBorder="1" applyAlignment="1" applyProtection="1">
      <alignment horizontal="center"/>
    </xf>
    <xf numFmtId="0" fontId="0" fillId="24" borderId="0" xfId="0" applyFill="1" applyAlignment="1" applyProtection="1">
      <alignment horizontal="center"/>
    </xf>
    <xf numFmtId="1" fontId="2" fillId="24" borderId="0" xfId="32" applyNumberFormat="1" applyFont="1" applyFill="1" applyBorder="1" applyAlignment="1" applyProtection="1">
      <alignment horizontal="left"/>
    </xf>
    <xf numFmtId="0" fontId="3" fillId="24" borderId="0" xfId="0" applyFont="1" applyFill="1" applyProtection="1"/>
    <xf numFmtId="1" fontId="2" fillId="24" borderId="10" xfId="32" applyNumberFormat="1" applyFont="1" applyFill="1" applyBorder="1" applyAlignment="1" applyProtection="1">
      <alignment horizontal="left"/>
    </xf>
    <xf numFmtId="3" fontId="2" fillId="24" borderId="10" xfId="32" applyNumberFormat="1" applyFont="1" applyFill="1" applyBorder="1" applyAlignment="1" applyProtection="1">
      <alignment horizontal="right"/>
    </xf>
    <xf numFmtId="0" fontId="2" fillId="24" borderId="0" xfId="32" applyNumberFormat="1" applyFont="1" applyFill="1" applyBorder="1" applyAlignment="1" applyProtection="1">
      <alignment horizontal="left"/>
    </xf>
    <xf numFmtId="0" fontId="3" fillId="24" borderId="0" xfId="32" applyFont="1" applyFill="1" applyBorder="1" applyAlignment="1" applyProtection="1">
      <alignment horizontal="left" indent="1"/>
    </xf>
    <xf numFmtId="3" fontId="2" fillId="24" borderId="0" xfId="32" applyNumberFormat="1" applyFont="1" applyFill="1" applyBorder="1" applyAlignment="1" applyProtection="1">
      <alignment horizontal="right"/>
    </xf>
    <xf numFmtId="0" fontId="2" fillId="24" borderId="10" xfId="32" applyNumberFormat="1" applyFont="1" applyFill="1" applyBorder="1" applyAlignment="1" applyProtection="1">
      <alignment horizontal="left"/>
    </xf>
    <xf numFmtId="0" fontId="3" fillId="24" borderId="0" xfId="32" applyFont="1" applyFill="1" applyBorder="1" applyAlignment="1" applyProtection="1">
      <alignment horizontal="left"/>
    </xf>
    <xf numFmtId="0" fontId="4" fillId="26" borderId="0" xfId="32" applyFont="1" applyFill="1" applyBorder="1" applyAlignment="1" applyProtection="1">
      <alignment horizontal="left"/>
    </xf>
    <xf numFmtId="3" fontId="4" fillId="26" borderId="0" xfId="32" applyNumberFormat="1" applyFont="1" applyFill="1" applyBorder="1" applyAlignment="1" applyProtection="1">
      <alignment horizontal="right"/>
    </xf>
    <xf numFmtId="0" fontId="6" fillId="0" borderId="10" xfId="34" applyFont="1" applyBorder="1" applyAlignment="1" applyProtection="1">
      <alignment horizontal="left"/>
    </xf>
    <xf numFmtId="1" fontId="3" fillId="24" borderId="0" xfId="32" applyNumberFormat="1" applyFont="1" applyFill="1" applyBorder="1" applyAlignment="1" applyProtection="1">
      <alignment horizontal="left"/>
    </xf>
    <xf numFmtId="38" fontId="2" fillId="26" borderId="0" xfId="32" applyNumberFormat="1" applyFont="1" applyFill="1" applyBorder="1" applyAlignment="1" applyProtection="1">
      <alignment horizontal="center"/>
    </xf>
    <xf numFmtId="3" fontId="4" fillId="24" borderId="0" xfId="32" applyNumberFormat="1" applyFont="1" applyFill="1" applyBorder="1" applyAlignment="1" applyProtection="1">
      <alignment horizontal="right"/>
    </xf>
    <xf numFmtId="1" fontId="2" fillId="26" borderId="0" xfId="32" applyNumberFormat="1" applyFont="1" applyFill="1" applyBorder="1" applyProtection="1"/>
    <xf numFmtId="0" fontId="2" fillId="26" borderId="0" xfId="32" applyNumberFormat="1" applyFont="1" applyFill="1" applyBorder="1" applyAlignment="1" applyProtection="1">
      <alignment horizontal="left"/>
    </xf>
    <xf numFmtId="1" fontId="5" fillId="26" borderId="0" xfId="0" applyNumberFormat="1" applyFont="1" applyFill="1" applyBorder="1" applyProtection="1"/>
    <xf numFmtId="3" fontId="2" fillId="24" borderId="11" xfId="32" applyNumberFormat="1" applyFont="1" applyFill="1" applyBorder="1" applyAlignment="1" applyProtection="1">
      <alignment horizontal="right"/>
    </xf>
    <xf numFmtId="3" fontId="2" fillId="27" borderId="12" xfId="32" applyNumberFormat="1" applyFont="1" applyFill="1" applyBorder="1" applyAlignment="1" applyProtection="1">
      <alignment horizontal="right"/>
    </xf>
    <xf numFmtId="3" fontId="2" fillId="27" borderId="13" xfId="32" applyNumberFormat="1" applyFont="1" applyFill="1" applyBorder="1" applyAlignment="1" applyProtection="1">
      <alignment horizontal="right"/>
    </xf>
    <xf numFmtId="3" fontId="2" fillId="27" borderId="14" xfId="32" applyNumberFormat="1" applyFont="1" applyFill="1" applyBorder="1" applyAlignment="1" applyProtection="1">
      <alignment horizontal="right"/>
    </xf>
    <xf numFmtId="3" fontId="2" fillId="27" borderId="15" xfId="32" applyNumberFormat="1" applyFont="1" applyFill="1" applyBorder="1" applyAlignment="1" applyProtection="1">
      <alignment horizontal="right"/>
    </xf>
    <xf numFmtId="0" fontId="4" fillId="0" borderId="0" xfId="0" applyFont="1" applyProtection="1"/>
    <xf numFmtId="0" fontId="0" fillId="0" borderId="10" xfId="0" applyBorder="1" applyProtection="1"/>
    <xf numFmtId="0" fontId="0" fillId="0" borderId="12" xfId="0" applyBorder="1" applyProtection="1"/>
    <xf numFmtId="3" fontId="3" fillId="24" borderId="10" xfId="32" applyNumberFormat="1" applyFont="1" applyFill="1" applyBorder="1" applyAlignment="1" applyProtection="1">
      <alignment horizontal="right"/>
    </xf>
    <xf numFmtId="3" fontId="3" fillId="27" borderId="14" xfId="32" applyNumberFormat="1" applyFont="1" applyFill="1" applyBorder="1" applyAlignment="1" applyProtection="1">
      <alignment horizontal="right"/>
    </xf>
    <xf numFmtId="3" fontId="3" fillId="27" borderId="13" xfId="32" applyNumberFormat="1" applyFont="1" applyFill="1" applyBorder="1" applyAlignment="1" applyProtection="1">
      <alignment horizontal="right"/>
    </xf>
    <xf numFmtId="0" fontId="3" fillId="24" borderId="0" xfId="32" applyNumberFormat="1" applyFont="1" applyFill="1" applyBorder="1" applyAlignment="1" applyProtection="1">
      <alignment horizontal="left"/>
    </xf>
    <xf numFmtId="2" fontId="0" fillId="0" borderId="0" xfId="0" applyNumberFormat="1" applyProtection="1"/>
    <xf numFmtId="3" fontId="0" fillId="0" borderId="0" xfId="0" applyNumberFormat="1" applyProtection="1"/>
    <xf numFmtId="1" fontId="0" fillId="0" borderId="0" xfId="0" applyNumberFormat="1" applyProtection="1"/>
  </cellXfs>
  <cellStyles count="46">
    <cellStyle name="20 % - Aksentti1" xfId="1" builtinId="30" customBuiltin="1"/>
    <cellStyle name="20 % - Aksentti2" xfId="2" builtinId="34" customBuiltin="1"/>
    <cellStyle name="20 % - Aksentti3" xfId="3" builtinId="38" customBuiltin="1"/>
    <cellStyle name="20 % - Aksentti4" xfId="4" builtinId="42" customBuiltin="1"/>
    <cellStyle name="20 % - Aksentti5" xfId="5" builtinId="46" customBuiltin="1"/>
    <cellStyle name="20 % - Aksentti6" xfId="6" builtinId="50" customBuiltin="1"/>
    <cellStyle name="40 % - Aksentti1" xfId="7" builtinId="31" customBuiltin="1"/>
    <cellStyle name="40 % - Aksentti2" xfId="8" builtinId="35" customBuiltin="1"/>
    <cellStyle name="40 % - Aksentti3" xfId="9" builtinId="39" customBuiltin="1"/>
    <cellStyle name="40 % - Aksentti4" xfId="10" builtinId="43" customBuiltin="1"/>
    <cellStyle name="40 % - Aksentti5" xfId="11" builtinId="47" customBuiltin="1"/>
    <cellStyle name="40 % - Aksentti6" xfId="12" builtinId="51" customBuiltin="1"/>
    <cellStyle name="60 % - Aksentti1" xfId="13" builtinId="32" customBuiltin="1"/>
    <cellStyle name="60 % - Aksentti2" xfId="14" builtinId="36" customBuiltin="1"/>
    <cellStyle name="60 % - Aksentti3" xfId="15" builtinId="40" customBuiltin="1"/>
    <cellStyle name="60 % - Aksentti4" xfId="16" builtinId="44" customBuiltin="1"/>
    <cellStyle name="60 % - Aksentti5" xfId="17" builtinId="48" customBuiltin="1"/>
    <cellStyle name="60 % - Aksentti6" xfId="18" builtinId="52" customBuiltin="1"/>
    <cellStyle name="Aksentti1" xfId="19" builtinId="29" customBuiltin="1"/>
    <cellStyle name="Aksentti2" xfId="20" builtinId="33" customBuiltin="1"/>
    <cellStyle name="Aksentti3" xfId="21" builtinId="37" customBuiltin="1"/>
    <cellStyle name="Aksentti4" xfId="22" builtinId="41" customBuiltin="1"/>
    <cellStyle name="Aksentti5" xfId="23" builtinId="45" customBuiltin="1"/>
    <cellStyle name="Aksentti6" xfId="24" builtinId="49" customBuiltin="1"/>
    <cellStyle name="Huomautus" xfId="25" builtinId="10" customBuiltin="1"/>
    <cellStyle name="Huono" xfId="26" builtinId="27" customBuiltin="1"/>
    <cellStyle name="Hyvä" xfId="27" builtinId="26" customBuiltin="1"/>
    <cellStyle name="Laskenta" xfId="28" builtinId="22" customBuiltin="1"/>
    <cellStyle name="Linkitetty solu" xfId="29" builtinId="24" customBuiltin="1"/>
    <cellStyle name="Neutraali" xfId="30" builtinId="28" customBuiltin="1"/>
    <cellStyle name="Normaali" xfId="0" builtinId="0"/>
    <cellStyle name="Normal 2" xfId="31"/>
    <cellStyle name="Normal 3" xfId="32"/>
    <cellStyle name="Normal_Taul23" xfId="33"/>
    <cellStyle name="Normal_Taul3" xfId="34"/>
    <cellStyle name="Otsikko" xfId="35" builtinId="15" customBuiltin="1"/>
    <cellStyle name="Otsikko 1" xfId="36" builtinId="16" customBuiltin="1"/>
    <cellStyle name="Otsikko 2" xfId="37" builtinId="17" customBuiltin="1"/>
    <cellStyle name="Otsikko 3" xfId="38" builtinId="18" customBuiltin="1"/>
    <cellStyle name="Otsikko 4" xfId="39" builtinId="19" customBuiltin="1"/>
    <cellStyle name="Selittävä teksti" xfId="40" builtinId="53" customBuiltin="1"/>
    <cellStyle name="Summa" xfId="41" builtinId="25" customBuiltin="1"/>
    <cellStyle name="Syöttö" xfId="42" builtinId="20" customBuiltin="1"/>
    <cellStyle name="Tarkistussolu" xfId="43" builtinId="23" customBuiltin="1"/>
    <cellStyle name="Tulostus" xfId="44" builtinId="21" customBuiltin="1"/>
    <cellStyle name="Varoitusteksti" xfId="45" builtinId="11" customBuiltin="1"/>
  </cellStyles>
  <dxfs count="9">
    <dxf>
      <font>
        <b/>
        <i/>
      </font>
      <border>
        <bottom style="thin">
          <color indexed="64"/>
        </bottom>
      </border>
    </dxf>
    <dxf>
      <font>
        <b/>
        <i/>
      </font>
      <border>
        <bottom style="thin">
          <color indexed="64"/>
        </bottom>
      </border>
    </dxf>
    <dxf>
      <font>
        <b/>
        <i/>
      </font>
      <border>
        <bottom style="thin">
          <color indexed="64"/>
        </bottom>
      </border>
    </dxf>
    <dxf>
      <font>
        <b/>
        <i/>
      </font>
      <border>
        <bottom style="thin">
          <color indexed="64"/>
        </bottom>
      </border>
    </dxf>
    <dxf>
      <font>
        <b/>
        <i/>
      </font>
      <border>
        <bottom style="thin">
          <color indexed="64"/>
        </bottom>
      </border>
    </dxf>
    <dxf>
      <font>
        <b/>
        <i/>
      </font>
      <border>
        <bottom style="thin">
          <color indexed="64"/>
        </bottom>
      </border>
    </dxf>
    <dxf>
      <font>
        <b/>
        <i/>
      </font>
      <border>
        <bottom style="thin">
          <color indexed="64"/>
        </bottom>
      </border>
    </dxf>
    <dxf>
      <font>
        <b/>
        <i/>
      </font>
      <border>
        <bottom style="thin">
          <color indexed="64"/>
        </bottom>
      </border>
    </dxf>
    <dxf>
      <font>
        <b/>
        <i/>
      </font>
      <border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30480</xdr:rowOff>
    </xdr:from>
    <xdr:to>
      <xdr:col>1</xdr:col>
      <xdr:colOff>1927860</xdr:colOff>
      <xdr:row>1</xdr:row>
      <xdr:rowOff>411480</xdr:rowOff>
    </xdr:to>
    <xdr:pic>
      <xdr:nvPicPr>
        <xdr:cNvPr id="15259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" y="198120"/>
          <a:ext cx="188976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1</xdr:row>
      <xdr:rowOff>30480</xdr:rowOff>
    </xdr:from>
    <xdr:to>
      <xdr:col>2</xdr:col>
      <xdr:colOff>1935480</xdr:colOff>
      <xdr:row>1</xdr:row>
      <xdr:rowOff>411480</xdr:rowOff>
    </xdr:to>
    <xdr:pic>
      <xdr:nvPicPr>
        <xdr:cNvPr id="153616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780" y="198120"/>
          <a:ext cx="189738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30480</xdr:rowOff>
    </xdr:from>
    <xdr:to>
      <xdr:col>1</xdr:col>
      <xdr:colOff>1920240</xdr:colOff>
      <xdr:row>2</xdr:row>
      <xdr:rowOff>0</xdr:rowOff>
    </xdr:to>
    <xdr:pic>
      <xdr:nvPicPr>
        <xdr:cNvPr id="151568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" y="198120"/>
          <a:ext cx="188214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30480</xdr:rowOff>
    </xdr:from>
    <xdr:to>
      <xdr:col>1</xdr:col>
      <xdr:colOff>1935480</xdr:colOff>
      <xdr:row>1</xdr:row>
      <xdr:rowOff>411480</xdr:rowOff>
    </xdr:to>
    <xdr:pic>
      <xdr:nvPicPr>
        <xdr:cNvPr id="150544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" y="198120"/>
          <a:ext cx="189738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30480</xdr:rowOff>
    </xdr:from>
    <xdr:to>
      <xdr:col>1</xdr:col>
      <xdr:colOff>1935480</xdr:colOff>
      <xdr:row>1</xdr:row>
      <xdr:rowOff>411480</xdr:rowOff>
    </xdr:to>
    <xdr:pic>
      <xdr:nvPicPr>
        <xdr:cNvPr id="149520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" y="198120"/>
          <a:ext cx="189738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30480</xdr:rowOff>
    </xdr:from>
    <xdr:to>
      <xdr:col>1</xdr:col>
      <xdr:colOff>1935480</xdr:colOff>
      <xdr:row>1</xdr:row>
      <xdr:rowOff>411480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" y="198120"/>
          <a:ext cx="189738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30480</xdr:rowOff>
    </xdr:from>
    <xdr:to>
      <xdr:col>1</xdr:col>
      <xdr:colOff>1935480</xdr:colOff>
      <xdr:row>1</xdr:row>
      <xdr:rowOff>411480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" y="198120"/>
          <a:ext cx="189738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30480</xdr:rowOff>
    </xdr:from>
    <xdr:to>
      <xdr:col>1</xdr:col>
      <xdr:colOff>1935480</xdr:colOff>
      <xdr:row>1</xdr:row>
      <xdr:rowOff>411480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" y="198120"/>
          <a:ext cx="189738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30480</xdr:rowOff>
    </xdr:from>
    <xdr:to>
      <xdr:col>1</xdr:col>
      <xdr:colOff>1935480</xdr:colOff>
      <xdr:row>1</xdr:row>
      <xdr:rowOff>411480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" y="198120"/>
          <a:ext cx="189738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30480</xdr:rowOff>
    </xdr:from>
    <xdr:to>
      <xdr:col>1</xdr:col>
      <xdr:colOff>1935480</xdr:colOff>
      <xdr:row>1</xdr:row>
      <xdr:rowOff>411480</xdr:rowOff>
    </xdr:to>
    <xdr:pic>
      <xdr:nvPicPr>
        <xdr:cNvPr id="148496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" y="198120"/>
          <a:ext cx="189738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>
    <pageSetUpPr fitToPage="1"/>
  </sheetPr>
  <dimension ref="A1:I95"/>
  <sheetViews>
    <sheetView tabSelected="1" zoomScale="83" zoomScaleNormal="83" workbookViewId="0">
      <pane xSplit="2" ySplit="5" topLeftCell="C6" activePane="bottomRight" state="frozen"/>
      <selection activeCell="E10" sqref="E10"/>
      <selection pane="topRight" activeCell="E10" sqref="E10"/>
      <selection pane="bottomLeft" activeCell="E10" sqref="E10"/>
      <selection pane="bottomRight" activeCell="M82" sqref="M82"/>
    </sheetView>
  </sheetViews>
  <sheetFormatPr defaultColWidth="9.140625" defaultRowHeight="12.75" x14ac:dyDescent="0.2"/>
  <cols>
    <col min="1" max="1" width="6.28515625" style="5" customWidth="1"/>
    <col min="2" max="2" width="56.140625" style="5" bestFit="1" customWidth="1"/>
    <col min="3" max="8" width="16.7109375" style="5" customWidth="1"/>
    <col min="9" max="16384" width="9.140625" style="5"/>
  </cols>
  <sheetData>
    <row r="1" spans="1:8" x14ac:dyDescent="0.2">
      <c r="A1" s="9"/>
      <c r="B1" s="10"/>
      <c r="C1" s="11"/>
      <c r="D1" s="11"/>
      <c r="E1" s="11"/>
      <c r="F1" s="11"/>
      <c r="G1" s="11"/>
      <c r="H1" s="11"/>
    </row>
    <row r="2" spans="1:8" ht="33" customHeight="1" x14ac:dyDescent="0.2">
      <c r="A2" s="12"/>
      <c r="B2" s="13"/>
      <c r="C2" s="14" t="s">
        <v>120</v>
      </c>
      <c r="D2" s="14" t="s">
        <v>118</v>
      </c>
      <c r="E2" s="14" t="s">
        <v>89</v>
      </c>
      <c r="F2" s="14" t="s">
        <v>119</v>
      </c>
      <c r="G2" s="14" t="s">
        <v>117</v>
      </c>
      <c r="H2" s="14" t="s">
        <v>90</v>
      </c>
    </row>
    <row r="3" spans="1:8" x14ac:dyDescent="0.2">
      <c r="A3" s="12"/>
      <c r="B3" s="6" t="s">
        <v>87</v>
      </c>
      <c r="C3" s="14"/>
      <c r="D3" s="14"/>
      <c r="E3" s="14"/>
      <c r="F3" s="14"/>
      <c r="G3" s="14" t="s">
        <v>116</v>
      </c>
      <c r="H3" s="14"/>
    </row>
    <row r="4" spans="1:8" x14ac:dyDescent="0.2">
      <c r="A4" s="12"/>
      <c r="B4" s="6" t="s">
        <v>111</v>
      </c>
      <c r="C4" s="15"/>
      <c r="D4" s="15"/>
      <c r="E4" s="15"/>
      <c r="F4" s="15"/>
      <c r="G4" s="15"/>
      <c r="H4" s="15"/>
    </row>
    <row r="5" spans="1:8" x14ac:dyDescent="0.2">
      <c r="A5" s="12"/>
      <c r="B5" s="13" t="s">
        <v>46</v>
      </c>
      <c r="C5" s="16"/>
      <c r="D5" s="16"/>
      <c r="E5" s="17"/>
      <c r="F5" s="17"/>
      <c r="G5" s="17"/>
      <c r="H5" s="17"/>
    </row>
    <row r="6" spans="1:8" ht="15" x14ac:dyDescent="0.25">
      <c r="A6" s="33"/>
      <c r="B6" s="27" t="s">
        <v>0</v>
      </c>
      <c r="C6" s="31"/>
      <c r="D6" s="31"/>
      <c r="E6" s="31"/>
      <c r="F6" s="31"/>
      <c r="G6" s="31"/>
      <c r="H6" s="31"/>
    </row>
    <row r="7" spans="1:8" x14ac:dyDescent="0.2">
      <c r="A7" s="18"/>
      <c r="B7" s="19" t="s">
        <v>46</v>
      </c>
      <c r="C7" s="8"/>
      <c r="D7" s="8"/>
      <c r="E7" s="2"/>
      <c r="F7" s="2"/>
      <c r="G7" s="2"/>
      <c r="H7" s="2"/>
    </row>
    <row r="8" spans="1:8" x14ac:dyDescent="0.2">
      <c r="A8" s="20"/>
      <c r="B8" s="3" t="s">
        <v>47</v>
      </c>
      <c r="C8" s="21">
        <f t="shared" ref="C8:G8" si="0">SUM(C9:C12)</f>
        <v>12030412.150000002</v>
      </c>
      <c r="D8" s="21">
        <f t="shared" si="0"/>
        <v>11960233.120000001</v>
      </c>
      <c r="E8" s="21">
        <f t="shared" si="0"/>
        <v>0</v>
      </c>
      <c r="F8" s="21">
        <f t="shared" si="0"/>
        <v>11960233.120000001</v>
      </c>
      <c r="G8" s="21">
        <f t="shared" si="0"/>
        <v>12101629</v>
      </c>
      <c r="H8" s="21">
        <f>F8-G8</f>
        <v>-141395.87999999896</v>
      </c>
    </row>
    <row r="9" spans="1:8" x14ac:dyDescent="0.2">
      <c r="A9" s="22" t="s">
        <v>51</v>
      </c>
      <c r="B9" s="23" t="s">
        <v>1</v>
      </c>
      <c r="C9" s="21">
        <f>SUM('VAL YHT:LAIKUIS'!C9)</f>
        <v>4215371.1500000004</v>
      </c>
      <c r="D9" s="21">
        <f>SUM('VAL YHT:LAIKUIS'!D9)</f>
        <v>4036583.4000000004</v>
      </c>
      <c r="E9" s="21">
        <f>SUM('VAL YHT:LAIKUIS'!E9)</f>
        <v>0</v>
      </c>
      <c r="F9" s="21">
        <f>SUM('VAL YHT:LAIKUIS'!F9)</f>
        <v>4036583.4000000004</v>
      </c>
      <c r="G9" s="21">
        <f>SUM('VAL YHT:LAIKUIS'!G9)</f>
        <v>4192709</v>
      </c>
      <c r="H9" s="21">
        <f>SUM('VAL YHT:LAIKUIS'!H9)</f>
        <v>-156125.5999999998</v>
      </c>
    </row>
    <row r="10" spans="1:8" x14ac:dyDescent="0.2">
      <c r="A10" s="22" t="s">
        <v>52</v>
      </c>
      <c r="B10" s="23" t="s">
        <v>53</v>
      </c>
      <c r="C10" s="21">
        <f>SUM('VAL YHT:LAIKUIS'!C10)</f>
        <v>40730</v>
      </c>
      <c r="D10" s="21">
        <f>SUM('VAL YHT:LAIKUIS'!D10)</f>
        <v>60000</v>
      </c>
      <c r="E10" s="21">
        <f>SUM('VAL YHT:LAIKUIS'!E10)</f>
        <v>0</v>
      </c>
      <c r="F10" s="21">
        <f>SUM('VAL YHT:LAIKUIS'!F10)</f>
        <v>60000</v>
      </c>
      <c r="G10" s="21">
        <f>SUM('VAL YHT:LAIKUIS'!G10)</f>
        <v>50000</v>
      </c>
      <c r="H10" s="21">
        <f>SUM('VAL YHT:LAIKUIS'!H10)</f>
        <v>10000</v>
      </c>
    </row>
    <row r="11" spans="1:8" x14ac:dyDescent="0.2">
      <c r="A11" s="22" t="s">
        <v>54</v>
      </c>
      <c r="B11" s="23" t="s">
        <v>2</v>
      </c>
      <c r="C11" s="21">
        <f>SUM('VAL YHT:LAIKUIS'!C11)</f>
        <v>6461781.2700000005</v>
      </c>
      <c r="D11" s="21">
        <f>SUM('VAL YHT:LAIKUIS'!D11)</f>
        <v>6551649.8399999999</v>
      </c>
      <c r="E11" s="21">
        <f>SUM('VAL YHT:LAIKUIS'!E11)</f>
        <v>0</v>
      </c>
      <c r="F11" s="21">
        <f>SUM('VAL YHT:LAIKUIS'!F11)</f>
        <v>6551649.8399999999</v>
      </c>
      <c r="G11" s="21">
        <f>SUM('VAL YHT:LAIKUIS'!G11)</f>
        <v>6548000</v>
      </c>
      <c r="H11" s="21">
        <f>SUM('VAL YHT:LAIKUIS'!H11)</f>
        <v>3649.8399999998874</v>
      </c>
    </row>
    <row r="12" spans="1:8" x14ac:dyDescent="0.2">
      <c r="A12" s="22" t="s">
        <v>55</v>
      </c>
      <c r="B12" s="23" t="s">
        <v>3</v>
      </c>
      <c r="C12" s="21">
        <f>SUM('VAL YHT:LAIKUIS'!C12)</f>
        <v>1312529.73</v>
      </c>
      <c r="D12" s="21">
        <f>SUM('VAL YHT:LAIKUIS'!D12)</f>
        <v>1311999.8799999999</v>
      </c>
      <c r="E12" s="21">
        <f>SUM('VAL YHT:LAIKUIS'!E12)</f>
        <v>0</v>
      </c>
      <c r="F12" s="21">
        <f>SUM('VAL YHT:LAIKUIS'!F12)</f>
        <v>1311999.8799999999</v>
      </c>
      <c r="G12" s="21">
        <f>SUM('VAL YHT:LAIKUIS'!G12)</f>
        <v>1310920</v>
      </c>
      <c r="H12" s="21">
        <f>SUM('VAL YHT:LAIKUIS'!H12)</f>
        <v>1079.8799999999965</v>
      </c>
    </row>
    <row r="13" spans="1:8" x14ac:dyDescent="0.2">
      <c r="A13" s="22"/>
      <c r="B13" s="23"/>
      <c r="C13" s="24"/>
      <c r="D13" s="24"/>
      <c r="E13" s="24"/>
      <c r="F13" s="24"/>
      <c r="G13" s="24"/>
      <c r="H13" s="24"/>
    </row>
    <row r="14" spans="1:8" x14ac:dyDescent="0.2">
      <c r="A14" s="25"/>
      <c r="B14" s="3" t="s">
        <v>4</v>
      </c>
      <c r="C14" s="21">
        <f t="shared" ref="C14:G14" si="1">SUM(C15:C20)</f>
        <v>8679288.5700000003</v>
      </c>
      <c r="D14" s="21">
        <f t="shared" si="1"/>
        <v>8560674.839999998</v>
      </c>
      <c r="E14" s="21">
        <f t="shared" si="1"/>
        <v>0</v>
      </c>
      <c r="F14" s="21">
        <f t="shared" si="1"/>
        <v>8560674.839999998</v>
      </c>
      <c r="G14" s="21">
        <f t="shared" si="1"/>
        <v>8754075</v>
      </c>
      <c r="H14" s="21">
        <f t="shared" ref="H14:H28" si="2">F14-G14</f>
        <v>-193400.16000000201</v>
      </c>
    </row>
    <row r="15" spans="1:8" x14ac:dyDescent="0.2">
      <c r="A15" s="22" t="s">
        <v>56</v>
      </c>
      <c r="B15" s="23" t="s">
        <v>5</v>
      </c>
      <c r="C15" s="21">
        <f>SUM('VAL YHT:LAIKUIS'!C15)</f>
        <v>0</v>
      </c>
      <c r="D15" s="21">
        <f>SUM('VAL YHT:LAIKUIS'!D15)</f>
        <v>0</v>
      </c>
      <c r="E15" s="21">
        <f>SUM('VAL YHT:LAIKUIS'!E15)</f>
        <v>0</v>
      </c>
      <c r="F15" s="21">
        <f>SUM('VAL YHT:LAIKUIS'!F15)</f>
        <v>0</v>
      </c>
      <c r="G15" s="21">
        <f>SUM('VAL YHT:LAIKUIS'!G15)</f>
        <v>0</v>
      </c>
      <c r="H15" s="21">
        <f>SUM('VAL YHT:LAIKUIS'!H15)</f>
        <v>0</v>
      </c>
    </row>
    <row r="16" spans="1:8" x14ac:dyDescent="0.2">
      <c r="A16" s="22" t="s">
        <v>57</v>
      </c>
      <c r="B16" s="23" t="s">
        <v>6</v>
      </c>
      <c r="C16" s="21">
        <f>SUM('VAL YHT:LAIKUIS'!C16)</f>
        <v>0</v>
      </c>
      <c r="D16" s="21">
        <f>SUM('VAL YHT:LAIKUIS'!D16)</f>
        <v>0</v>
      </c>
      <c r="E16" s="21">
        <f>SUM('VAL YHT:LAIKUIS'!E16)</f>
        <v>0</v>
      </c>
      <c r="F16" s="21">
        <f>SUM('VAL YHT:LAIKUIS'!F16)</f>
        <v>0</v>
      </c>
      <c r="G16" s="21">
        <f>SUM('VAL YHT:LAIKUIS'!G16)</f>
        <v>0</v>
      </c>
      <c r="H16" s="21">
        <f>SUM('VAL YHT:LAIKUIS'!H16)</f>
        <v>0</v>
      </c>
    </row>
    <row r="17" spans="1:8" x14ac:dyDescent="0.2">
      <c r="A17" s="22" t="s">
        <v>58</v>
      </c>
      <c r="B17" s="23" t="s">
        <v>7</v>
      </c>
      <c r="C17" s="21">
        <f>SUM('VAL YHT:LAIKUIS'!C17)</f>
        <v>7712510.7199999997</v>
      </c>
      <c r="D17" s="21">
        <f>SUM('VAL YHT:LAIKUIS'!D17)</f>
        <v>7748674.6799999997</v>
      </c>
      <c r="E17" s="21">
        <f>SUM('VAL YHT:LAIKUIS'!E17)</f>
        <v>0</v>
      </c>
      <c r="F17" s="21">
        <f>SUM('VAL YHT:LAIKUIS'!F17)</f>
        <v>7748674.6799999997</v>
      </c>
      <c r="G17" s="21">
        <f>SUM('VAL YHT:LAIKUIS'!G17)</f>
        <v>7897675</v>
      </c>
      <c r="H17" s="21">
        <f>SUM('VAL YHT:LAIKUIS'!H17)</f>
        <v>-149000.32000000024</v>
      </c>
    </row>
    <row r="18" spans="1:8" x14ac:dyDescent="0.2">
      <c r="A18" s="22" t="s">
        <v>59</v>
      </c>
      <c r="B18" s="23" t="s">
        <v>8</v>
      </c>
      <c r="C18" s="21">
        <f>SUM('VAL YHT:LAIKUIS'!C18)</f>
        <v>880136.19</v>
      </c>
      <c r="D18" s="21">
        <f>SUM('VAL YHT:LAIKUIS'!D18)</f>
        <v>810000.12</v>
      </c>
      <c r="E18" s="21">
        <f>SUM('VAL YHT:LAIKUIS'!E18)</f>
        <v>0</v>
      </c>
      <c r="F18" s="21">
        <f>SUM('VAL YHT:LAIKUIS'!F18)</f>
        <v>810000.12</v>
      </c>
      <c r="G18" s="21">
        <f>SUM('VAL YHT:LAIKUIS'!G18)</f>
        <v>836400</v>
      </c>
      <c r="H18" s="21">
        <f>SUM('VAL YHT:LAIKUIS'!H18)</f>
        <v>-26399.879999999997</v>
      </c>
    </row>
    <row r="19" spans="1:8" x14ac:dyDescent="0.2">
      <c r="A19" s="22" t="s">
        <v>60</v>
      </c>
      <c r="B19" s="23" t="s">
        <v>9</v>
      </c>
      <c r="C19" s="21">
        <f>SUM('VAL YHT:LAIKUIS'!C19)</f>
        <v>0</v>
      </c>
      <c r="D19" s="21">
        <f>SUM('VAL YHT:LAIKUIS'!D19)</f>
        <v>0</v>
      </c>
      <c r="E19" s="21">
        <f>SUM('VAL YHT:LAIKUIS'!E19)</f>
        <v>0</v>
      </c>
      <c r="F19" s="21">
        <f>SUM('VAL YHT:LAIKUIS'!F19)</f>
        <v>0</v>
      </c>
      <c r="G19" s="21">
        <f>SUM('VAL YHT:LAIKUIS'!G19)</f>
        <v>0</v>
      </c>
      <c r="H19" s="21">
        <f>SUM('VAL YHT:LAIKUIS'!H19)</f>
        <v>0</v>
      </c>
    </row>
    <row r="20" spans="1:8" x14ac:dyDescent="0.2">
      <c r="A20" s="22" t="s">
        <v>61</v>
      </c>
      <c r="B20" s="23" t="s">
        <v>10</v>
      </c>
      <c r="C20" s="21">
        <f>SUM('VAL YHT:LAIKUIS'!C20)</f>
        <v>86641.66</v>
      </c>
      <c r="D20" s="21">
        <f>SUM('VAL YHT:LAIKUIS'!D20)</f>
        <v>2000.04</v>
      </c>
      <c r="E20" s="21">
        <f>SUM('VAL YHT:LAIKUIS'!E20)</f>
        <v>0</v>
      </c>
      <c r="F20" s="21">
        <f>SUM('VAL YHT:LAIKUIS'!F20)</f>
        <v>2000.04</v>
      </c>
      <c r="G20" s="21">
        <f>SUM('VAL YHT:LAIKUIS'!G20)</f>
        <v>20000</v>
      </c>
      <c r="H20" s="21">
        <f>SUM('VAL YHT:LAIKUIS'!H20)</f>
        <v>-17999.96</v>
      </c>
    </row>
    <row r="21" spans="1:8" x14ac:dyDescent="0.2">
      <c r="A21" s="22"/>
      <c r="B21" s="23"/>
      <c r="C21" s="24"/>
      <c r="D21" s="24"/>
      <c r="E21" s="24"/>
      <c r="F21" s="24"/>
      <c r="G21" s="24"/>
      <c r="H21" s="24"/>
    </row>
    <row r="22" spans="1:8" x14ac:dyDescent="0.2">
      <c r="A22" s="25"/>
      <c r="B22" s="3" t="s">
        <v>11</v>
      </c>
      <c r="C22" s="21">
        <f t="shared" ref="C22:G22" si="3">SUM(C23)</f>
        <v>7126797.8900000006</v>
      </c>
      <c r="D22" s="21">
        <f t="shared" si="3"/>
        <v>5359992.96</v>
      </c>
      <c r="E22" s="21">
        <f t="shared" si="3"/>
        <v>0</v>
      </c>
      <c r="F22" s="21">
        <f t="shared" si="3"/>
        <v>5359992.96</v>
      </c>
      <c r="G22" s="21">
        <f t="shared" si="3"/>
        <v>8635382</v>
      </c>
      <c r="H22" s="21">
        <f t="shared" si="2"/>
        <v>-3275389.04</v>
      </c>
    </row>
    <row r="23" spans="1:8" x14ac:dyDescent="0.2">
      <c r="A23" s="22" t="s">
        <v>62</v>
      </c>
      <c r="B23" s="23" t="s">
        <v>11</v>
      </c>
      <c r="C23" s="21">
        <f>SUM('VAL YHT:LAIKUIS'!C23)</f>
        <v>7126797.8900000006</v>
      </c>
      <c r="D23" s="21">
        <f>SUM('VAL YHT:LAIKUIS'!D23)</f>
        <v>5359992.96</v>
      </c>
      <c r="E23" s="21">
        <f>SUM('VAL YHT:LAIKUIS'!E23)</f>
        <v>0</v>
      </c>
      <c r="F23" s="21">
        <f>SUM('VAL YHT:LAIKUIS'!F23)</f>
        <v>5359992.96</v>
      </c>
      <c r="G23" s="21">
        <f>SUM('VAL YHT:LAIKUIS'!G23)</f>
        <v>8635382</v>
      </c>
      <c r="H23" s="21">
        <f>SUM('VAL YHT:LAIKUIS'!H23)</f>
        <v>-3275389.04</v>
      </c>
    </row>
    <row r="24" spans="1:8" x14ac:dyDescent="0.2">
      <c r="A24" s="22"/>
      <c r="B24" s="23"/>
      <c r="C24" s="24"/>
      <c r="D24" s="24"/>
      <c r="E24" s="24"/>
      <c r="F24" s="24"/>
      <c r="G24" s="24"/>
      <c r="H24" s="24"/>
    </row>
    <row r="25" spans="1:8" x14ac:dyDescent="0.2">
      <c r="A25" s="25"/>
      <c r="B25" s="3" t="s">
        <v>12</v>
      </c>
      <c r="C25" s="21">
        <f t="shared" ref="C25:G25" si="4">SUM(C26)</f>
        <v>339616.51999999996</v>
      </c>
      <c r="D25" s="21">
        <f t="shared" si="4"/>
        <v>79820.040000000008</v>
      </c>
      <c r="E25" s="21">
        <f t="shared" si="4"/>
        <v>0</v>
      </c>
      <c r="F25" s="21">
        <f t="shared" si="4"/>
        <v>79820.040000000008</v>
      </c>
      <c r="G25" s="21">
        <f t="shared" si="4"/>
        <v>104781.68</v>
      </c>
      <c r="H25" s="21">
        <f t="shared" si="2"/>
        <v>-24961.639999999985</v>
      </c>
    </row>
    <row r="26" spans="1:8" x14ac:dyDescent="0.2">
      <c r="A26" s="22" t="s">
        <v>63</v>
      </c>
      <c r="B26" s="23" t="s">
        <v>12</v>
      </c>
      <c r="C26" s="21">
        <f>SUM('VAL YHT:LAIKUIS'!C26)</f>
        <v>339616.51999999996</v>
      </c>
      <c r="D26" s="21">
        <f>SUM('VAL YHT:LAIKUIS'!D26)</f>
        <v>79820.040000000008</v>
      </c>
      <c r="E26" s="21">
        <f>SUM('VAL YHT:LAIKUIS'!E26)</f>
        <v>0</v>
      </c>
      <c r="F26" s="21">
        <f>SUM('VAL YHT:LAIKUIS'!F26)</f>
        <v>79820.040000000008</v>
      </c>
      <c r="G26" s="21">
        <f>SUM('VAL YHT:LAIKUIS'!G26)</f>
        <v>104781.68</v>
      </c>
      <c r="H26" s="21">
        <f>SUM('VAL YHT:LAIKUIS'!H26)</f>
        <v>-24961.64</v>
      </c>
    </row>
    <row r="27" spans="1:8" x14ac:dyDescent="0.2">
      <c r="A27" s="22"/>
      <c r="B27" s="23"/>
      <c r="C27" s="24"/>
      <c r="D27" s="24"/>
      <c r="E27" s="24"/>
      <c r="F27" s="24"/>
      <c r="G27" s="24"/>
      <c r="H27" s="21">
        <f t="shared" si="2"/>
        <v>0</v>
      </c>
    </row>
    <row r="28" spans="1:8" x14ac:dyDescent="0.2">
      <c r="A28" s="25"/>
      <c r="B28" s="3" t="s">
        <v>13</v>
      </c>
      <c r="C28" s="21">
        <f t="shared" ref="C28:G28" si="5">SUM(C29)</f>
        <v>398202.89</v>
      </c>
      <c r="D28" s="21">
        <f t="shared" si="5"/>
        <v>264000</v>
      </c>
      <c r="E28" s="21">
        <f t="shared" si="5"/>
        <v>0</v>
      </c>
      <c r="F28" s="21">
        <f t="shared" si="5"/>
        <v>264000</v>
      </c>
      <c r="G28" s="21">
        <f t="shared" si="5"/>
        <v>318624.68</v>
      </c>
      <c r="H28" s="21">
        <f t="shared" si="2"/>
        <v>-54624.679999999993</v>
      </c>
    </row>
    <row r="29" spans="1:8" x14ac:dyDescent="0.2">
      <c r="A29" s="22" t="s">
        <v>64</v>
      </c>
      <c r="B29" s="23" t="s">
        <v>13</v>
      </c>
      <c r="C29" s="21">
        <f>SUM('VAL YHT:LAIKUIS'!C29)</f>
        <v>398202.89</v>
      </c>
      <c r="D29" s="21">
        <f>SUM('VAL YHT:LAIKUIS'!D29)</f>
        <v>264000</v>
      </c>
      <c r="E29" s="21">
        <f>SUM('VAL YHT:LAIKUIS'!E29)</f>
        <v>0</v>
      </c>
      <c r="F29" s="21">
        <f>SUM('VAL YHT:LAIKUIS'!F29)</f>
        <v>264000</v>
      </c>
      <c r="G29" s="21">
        <f>SUM('VAL YHT:LAIKUIS'!G29)</f>
        <v>318624.68</v>
      </c>
      <c r="H29" s="21">
        <f>SUM('VAL YHT:LAIKUIS'!H29)</f>
        <v>-54624.68</v>
      </c>
    </row>
    <row r="30" spans="1:8" x14ac:dyDescent="0.2">
      <c r="A30" s="22"/>
      <c r="B30" s="26" t="s">
        <v>46</v>
      </c>
      <c r="C30" s="24"/>
      <c r="D30" s="24"/>
      <c r="E30" s="36"/>
      <c r="F30" s="36"/>
      <c r="G30" s="36"/>
      <c r="H30" s="36"/>
    </row>
    <row r="31" spans="1:8" ht="15" x14ac:dyDescent="0.25">
      <c r="A31" s="34"/>
      <c r="B31" s="27" t="s">
        <v>14</v>
      </c>
      <c r="C31" s="28">
        <f t="shared" ref="C31:G31" si="6">C28+C25+C22+C14+C8</f>
        <v>28574318.020000003</v>
      </c>
      <c r="D31" s="28">
        <f t="shared" si="6"/>
        <v>26224720.960000001</v>
      </c>
      <c r="E31" s="28">
        <f t="shared" si="6"/>
        <v>0</v>
      </c>
      <c r="F31" s="28">
        <f t="shared" si="6"/>
        <v>26224720.960000001</v>
      </c>
      <c r="G31" s="28">
        <f t="shared" si="6"/>
        <v>29914492.359999999</v>
      </c>
      <c r="H31" s="28">
        <f t="shared" ref="H31" si="7">F31-G31</f>
        <v>-3689771.3999999985</v>
      </c>
    </row>
    <row r="32" spans="1:8" x14ac:dyDescent="0.2">
      <c r="A32" s="22"/>
      <c r="B32" s="26" t="s">
        <v>46</v>
      </c>
      <c r="C32" s="24"/>
      <c r="D32" s="24"/>
      <c r="E32" s="24"/>
      <c r="F32" s="24"/>
      <c r="G32" s="24"/>
      <c r="H32" s="24"/>
    </row>
    <row r="33" spans="1:9" x14ac:dyDescent="0.2">
      <c r="A33" s="25"/>
      <c r="B33" s="3" t="s">
        <v>15</v>
      </c>
      <c r="C33" s="21">
        <f t="shared" ref="C33:G33" si="8">SUM(C34)</f>
        <v>0</v>
      </c>
      <c r="D33" s="21">
        <f t="shared" si="8"/>
        <v>0</v>
      </c>
      <c r="E33" s="21">
        <f t="shared" si="8"/>
        <v>0</v>
      </c>
      <c r="F33" s="21">
        <f t="shared" si="8"/>
        <v>0</v>
      </c>
      <c r="G33" s="21">
        <f t="shared" si="8"/>
        <v>0</v>
      </c>
      <c r="H33" s="21">
        <f>IF(G33=0,0,G33-F33)</f>
        <v>0</v>
      </c>
    </row>
    <row r="34" spans="1:9" x14ac:dyDescent="0.2">
      <c r="A34" s="22" t="s">
        <v>65</v>
      </c>
      <c r="B34" s="23" t="s">
        <v>15</v>
      </c>
      <c r="C34" s="21">
        <f>SUM('VAL YHT:LAIKUIS'!C34)</f>
        <v>0</v>
      </c>
      <c r="D34" s="21">
        <f>SUM('VAL YHT:LAIKUIS'!D34)</f>
        <v>0</v>
      </c>
      <c r="E34" s="21">
        <f>SUM('VAL YHT:LAIKUIS'!E34)</f>
        <v>0</v>
      </c>
      <c r="F34" s="21">
        <f>SUM('VAL YHT:LAIKUIS'!F34)</f>
        <v>0</v>
      </c>
      <c r="G34" s="21">
        <f>SUM('VAL YHT:LAIKUIS'!G34)</f>
        <v>0</v>
      </c>
      <c r="H34" s="21">
        <f>SUM('VAL YHT:LAIKUIS'!H34)</f>
        <v>0</v>
      </c>
    </row>
    <row r="35" spans="1:9" x14ac:dyDescent="0.2">
      <c r="A35" s="22"/>
      <c r="B35" s="26" t="s">
        <v>46</v>
      </c>
      <c r="C35" s="24"/>
      <c r="D35" s="24"/>
      <c r="E35" s="36"/>
      <c r="F35" s="36"/>
      <c r="G35" s="36"/>
      <c r="H35" s="36"/>
    </row>
    <row r="36" spans="1:9" ht="15" x14ac:dyDescent="0.25">
      <c r="A36" s="34"/>
      <c r="B36" s="27" t="s">
        <v>16</v>
      </c>
      <c r="C36" s="28"/>
      <c r="D36" s="28"/>
      <c r="E36" s="28"/>
      <c r="F36" s="28"/>
      <c r="G36" s="28"/>
      <c r="H36" s="28"/>
    </row>
    <row r="37" spans="1:9" ht="15" x14ac:dyDescent="0.25">
      <c r="A37" s="22"/>
      <c r="B37" s="7"/>
      <c r="C37" s="32"/>
      <c r="D37" s="32"/>
      <c r="E37" s="32"/>
      <c r="F37" s="32"/>
      <c r="G37" s="32"/>
      <c r="H37" s="32"/>
    </row>
    <row r="38" spans="1:9" x14ac:dyDescent="0.2">
      <c r="A38" s="25"/>
      <c r="B38" s="29" t="s">
        <v>48</v>
      </c>
      <c r="C38" s="21">
        <f>SUM(C39:C42)</f>
        <v>174505623.49000001</v>
      </c>
      <c r="D38" s="21">
        <f>SUM(D39:D42)</f>
        <v>179165816.63999999</v>
      </c>
      <c r="E38" s="21">
        <f>SUM(E39:E42)</f>
        <v>-1895325.04</v>
      </c>
      <c r="F38" s="21">
        <f>SUM(F39:F42)</f>
        <v>177270491.59999999</v>
      </c>
      <c r="G38" s="21">
        <f>SUM(G39:G42)</f>
        <v>181620968</v>
      </c>
      <c r="H38" s="21">
        <f t="shared" ref="H38:H57" si="9">F38-G38</f>
        <v>-4350476.400000006</v>
      </c>
    </row>
    <row r="39" spans="1:9" x14ac:dyDescent="0.2">
      <c r="A39" s="22" t="s">
        <v>66</v>
      </c>
      <c r="B39" s="23" t="s">
        <v>17</v>
      </c>
      <c r="C39" s="21">
        <f>SUM('VAL YHT:LAIKUIS'!C39)</f>
        <v>138997497.99000001</v>
      </c>
      <c r="D39" s="21">
        <f>SUM('VAL YHT:LAIKUIS'!D39)</f>
        <v>141291511.19999999</v>
      </c>
      <c r="E39" s="21">
        <f>SUM('VAL YHT:LAIKUIS'!E39)</f>
        <v>-1437115</v>
      </c>
      <c r="F39" s="21">
        <f>SUM('VAL YHT:LAIKUIS'!F39)</f>
        <v>139854396.19999999</v>
      </c>
      <c r="G39" s="21">
        <f>SUM('VAL YHT:LAIKUIS'!G39)</f>
        <v>143412026</v>
      </c>
      <c r="H39" s="21">
        <f>SUM('VAL YHT:LAIKUIS'!H39)</f>
        <v>-3557629.8000000031</v>
      </c>
    </row>
    <row r="40" spans="1:9" x14ac:dyDescent="0.2">
      <c r="A40" s="22" t="s">
        <v>67</v>
      </c>
      <c r="B40" s="23" t="s">
        <v>18</v>
      </c>
      <c r="C40" s="21">
        <f>SUM('VAL YHT:LAIKUIS'!C40)</f>
        <v>30576042.249999996</v>
      </c>
      <c r="D40" s="21">
        <f>SUM('VAL YHT:LAIKUIS'!D40)</f>
        <v>30724934.52</v>
      </c>
      <c r="E40" s="21">
        <f>SUM('VAL YHT:LAIKUIS'!E40)</f>
        <v>-199666.65999999997</v>
      </c>
      <c r="F40" s="21">
        <f>SUM('VAL YHT:LAIKUIS'!F40)</f>
        <v>30525267.860000003</v>
      </c>
      <c r="G40" s="21">
        <f>SUM('VAL YHT:LAIKUIS'!G40)</f>
        <v>32220918</v>
      </c>
      <c r="H40" s="21">
        <f>SUM('VAL YHT:LAIKUIS'!H40)</f>
        <v>-1695650.14</v>
      </c>
    </row>
    <row r="41" spans="1:9" x14ac:dyDescent="0.2">
      <c r="A41" s="22" t="s">
        <v>68</v>
      </c>
      <c r="B41" s="23" t="s">
        <v>19</v>
      </c>
      <c r="C41" s="21">
        <f>SUM('VAL YHT:LAIKUIS'!C41)</f>
        <v>8341793.3800000008</v>
      </c>
      <c r="D41" s="21">
        <f>SUM('VAL YHT:LAIKUIS'!D41)</f>
        <v>8530279.1999999993</v>
      </c>
      <c r="E41" s="21">
        <f>SUM('VAL YHT:LAIKUIS'!E41)</f>
        <v>-131949.5</v>
      </c>
      <c r="F41" s="21">
        <f>SUM('VAL YHT:LAIKUIS'!F41)</f>
        <v>8398329.6999999993</v>
      </c>
      <c r="G41" s="21">
        <f>SUM('VAL YHT:LAIKUIS'!G41)</f>
        <v>8480750</v>
      </c>
      <c r="H41" s="21">
        <f>SUM('VAL YHT:LAIKUIS'!H41)</f>
        <v>-82420.300000000454</v>
      </c>
    </row>
    <row r="42" spans="1:9" x14ac:dyDescent="0.2">
      <c r="A42" s="22" t="s">
        <v>69</v>
      </c>
      <c r="B42" s="23" t="s">
        <v>20</v>
      </c>
      <c r="C42" s="21">
        <f>SUM('VAL YHT:LAIKUIS'!C42)</f>
        <v>-3409710.1300000004</v>
      </c>
      <c r="D42" s="21">
        <f>SUM('VAL YHT:LAIKUIS'!D42)</f>
        <v>-1380908.28</v>
      </c>
      <c r="E42" s="21">
        <f>SUM('VAL YHT:LAIKUIS'!E42)</f>
        <v>-126593.88</v>
      </c>
      <c r="F42" s="21">
        <f>SUM('VAL YHT:LAIKUIS'!F42)</f>
        <v>-1507502.1600000001</v>
      </c>
      <c r="G42" s="21">
        <f>SUM('VAL YHT:LAIKUIS'!G42)</f>
        <v>-2492726</v>
      </c>
      <c r="H42" s="21">
        <f>SUM('VAL YHT:LAIKUIS'!H42)</f>
        <v>985223.84</v>
      </c>
    </row>
    <row r="43" spans="1:9" x14ac:dyDescent="0.2">
      <c r="A43" s="22"/>
      <c r="B43" s="23"/>
      <c r="C43" s="24"/>
      <c r="D43" s="24"/>
      <c r="E43" s="24"/>
      <c r="F43" s="24"/>
      <c r="G43" s="24"/>
      <c r="H43" s="24"/>
    </row>
    <row r="44" spans="1:9" x14ac:dyDescent="0.2">
      <c r="A44" s="25"/>
      <c r="B44" s="29" t="s">
        <v>49</v>
      </c>
      <c r="C44" s="21">
        <f t="shared" ref="C44:G44" si="10">SUM(C45:C46)</f>
        <v>48526828.170000009</v>
      </c>
      <c r="D44" s="21">
        <f t="shared" si="10"/>
        <v>48406728.640000001</v>
      </c>
      <c r="E44" s="21">
        <f t="shared" si="10"/>
        <v>541499.96</v>
      </c>
      <c r="F44" s="21">
        <f t="shared" si="10"/>
        <v>48948228.600000001</v>
      </c>
      <c r="G44" s="21">
        <f t="shared" si="10"/>
        <v>49493801</v>
      </c>
      <c r="H44" s="21">
        <f t="shared" si="9"/>
        <v>-545572.39999999851</v>
      </c>
    </row>
    <row r="45" spans="1:9" x14ac:dyDescent="0.2">
      <c r="A45" s="22" t="s">
        <v>70</v>
      </c>
      <c r="B45" s="23" t="s">
        <v>21</v>
      </c>
      <c r="C45" s="21">
        <f>SUM('VAL YHT:LAIKUIS'!C45)</f>
        <v>9716988.3900000006</v>
      </c>
      <c r="D45" s="21">
        <f>SUM('VAL YHT:LAIKUIS'!D45)</f>
        <v>9081390</v>
      </c>
      <c r="E45" s="21">
        <f>SUM('VAL YHT:LAIKUIS'!E45)</f>
        <v>0</v>
      </c>
      <c r="F45" s="21">
        <f>SUM('VAL YHT:LAIKUIS'!F45)</f>
        <v>9081390</v>
      </c>
      <c r="G45" s="21">
        <f>SUM('VAL YHT:LAIKUIS'!G45)</f>
        <v>9300450</v>
      </c>
      <c r="H45" s="21">
        <f>SUM('VAL YHT:LAIKUIS'!H45)</f>
        <v>-219060</v>
      </c>
    </row>
    <row r="46" spans="1:9" x14ac:dyDescent="0.2">
      <c r="A46" s="22" t="s">
        <v>71</v>
      </c>
      <c r="B46" s="23" t="s">
        <v>22</v>
      </c>
      <c r="C46" s="21">
        <f>SUM('VAL YHT:LAIKUIS'!C46)</f>
        <v>38809839.780000009</v>
      </c>
      <c r="D46" s="21">
        <f>SUM('VAL YHT:LAIKUIS'!D46)</f>
        <v>39325338.640000001</v>
      </c>
      <c r="E46" s="21">
        <f>SUM('VAL YHT:LAIKUIS'!E46)</f>
        <v>541499.96</v>
      </c>
      <c r="F46" s="21">
        <f>SUM('VAL YHT:LAIKUIS'!F46)</f>
        <v>39866838.600000001</v>
      </c>
      <c r="G46" s="21">
        <f>SUM('VAL YHT:LAIKUIS'!G46)</f>
        <v>40193351</v>
      </c>
      <c r="H46" s="21">
        <f>SUM('VAL YHT:LAIKUIS'!H46)</f>
        <v>-326512.40000000049</v>
      </c>
    </row>
    <row r="47" spans="1:9" x14ac:dyDescent="0.2">
      <c r="A47" s="22"/>
      <c r="B47" s="23"/>
      <c r="C47" s="24"/>
      <c r="D47" s="24"/>
      <c r="E47" s="24"/>
      <c r="F47" s="24"/>
      <c r="G47" s="24"/>
      <c r="H47" s="24"/>
      <c r="I47" s="24"/>
    </row>
    <row r="48" spans="1:9" x14ac:dyDescent="0.2">
      <c r="A48" s="25"/>
      <c r="B48" s="29" t="s">
        <v>50</v>
      </c>
      <c r="C48" s="21">
        <f t="shared" ref="C48:G48" si="11">SUM(C49:C50)</f>
        <v>9876144.1399999987</v>
      </c>
      <c r="D48" s="21">
        <f t="shared" si="11"/>
        <v>9762012.2400000002</v>
      </c>
      <c r="E48" s="21">
        <f t="shared" si="11"/>
        <v>-212000</v>
      </c>
      <c r="F48" s="21">
        <f t="shared" si="11"/>
        <v>9550012.2400000002</v>
      </c>
      <c r="G48" s="21">
        <f t="shared" si="11"/>
        <v>9643322</v>
      </c>
      <c r="H48" s="21">
        <f t="shared" si="9"/>
        <v>-93309.759999999776</v>
      </c>
    </row>
    <row r="49" spans="1:8" x14ac:dyDescent="0.2">
      <c r="A49" s="22" t="s">
        <v>72</v>
      </c>
      <c r="B49" s="23" t="s">
        <v>23</v>
      </c>
      <c r="C49" s="21">
        <f>SUM('VAL YHT:LAIKUIS'!C49)</f>
        <v>9878384.6099999994</v>
      </c>
      <c r="D49" s="21">
        <f>SUM('VAL YHT:LAIKUIS'!D49)</f>
        <v>9762012.2400000002</v>
      </c>
      <c r="E49" s="21">
        <f>SUM('VAL YHT:LAIKUIS'!E49)</f>
        <v>-212000</v>
      </c>
      <c r="F49" s="21">
        <f>SUM('VAL YHT:LAIKUIS'!F49)</f>
        <v>9550012.2400000002</v>
      </c>
      <c r="G49" s="21">
        <f>SUM('VAL YHT:LAIKUIS'!G49)</f>
        <v>9643322</v>
      </c>
      <c r="H49" s="21">
        <f>SUM('VAL YHT:LAIKUIS'!H49)</f>
        <v>-93309.759999999951</v>
      </c>
    </row>
    <row r="50" spans="1:8" x14ac:dyDescent="0.2">
      <c r="A50" s="22" t="s">
        <v>73</v>
      </c>
      <c r="B50" s="23" t="s">
        <v>24</v>
      </c>
      <c r="C50" s="21">
        <f>SUM('VAL YHT:LAIKUIS'!C50)</f>
        <v>-2240.4699999999998</v>
      </c>
      <c r="D50" s="21">
        <f>SUM('VAL YHT:LAIKUIS'!D50)</f>
        <v>0</v>
      </c>
      <c r="E50" s="21">
        <f>SUM('VAL YHT:LAIKUIS'!E50)</f>
        <v>0</v>
      </c>
      <c r="F50" s="21">
        <f>SUM('VAL YHT:LAIKUIS'!F50)</f>
        <v>0</v>
      </c>
      <c r="G50" s="21">
        <f>SUM('VAL YHT:LAIKUIS'!G50)</f>
        <v>0</v>
      </c>
      <c r="H50" s="21">
        <f>SUM('VAL YHT:LAIKUIS'!H50)</f>
        <v>0</v>
      </c>
    </row>
    <row r="51" spans="1:8" x14ac:dyDescent="0.2">
      <c r="A51" s="22"/>
      <c r="B51" s="23"/>
      <c r="C51" s="24"/>
      <c r="D51" s="24"/>
      <c r="E51" s="24"/>
      <c r="F51" s="24"/>
      <c r="G51" s="24"/>
      <c r="H51" s="24"/>
    </row>
    <row r="52" spans="1:8" x14ac:dyDescent="0.2">
      <c r="A52" s="25"/>
      <c r="B52" s="29" t="s">
        <v>25</v>
      </c>
      <c r="C52" s="21">
        <f t="shared" ref="C52:G52" si="12">SUM(C53:C55)</f>
        <v>20372646.399999999</v>
      </c>
      <c r="D52" s="21">
        <f t="shared" si="12"/>
        <v>19422831.120000001</v>
      </c>
      <c r="E52" s="21">
        <f t="shared" si="12"/>
        <v>1374915</v>
      </c>
      <c r="F52" s="21">
        <f t="shared" si="12"/>
        <v>20797746.120000001</v>
      </c>
      <c r="G52" s="21">
        <f t="shared" si="12"/>
        <v>20787246</v>
      </c>
      <c r="H52" s="21">
        <f t="shared" si="9"/>
        <v>10500.120000001043</v>
      </c>
    </row>
    <row r="53" spans="1:8" x14ac:dyDescent="0.2">
      <c r="A53" s="22" t="s">
        <v>74</v>
      </c>
      <c r="B53" s="23" t="s">
        <v>26</v>
      </c>
      <c r="C53" s="21">
        <f>SUM('VAL YHT:LAIKUIS'!C53)</f>
        <v>20288906.399999999</v>
      </c>
      <c r="D53" s="21">
        <f>SUM('VAL YHT:LAIKUIS'!D53)</f>
        <v>19312331.16</v>
      </c>
      <c r="E53" s="21">
        <f>SUM('VAL YHT:LAIKUIS'!E53)</f>
        <v>1374915</v>
      </c>
      <c r="F53" s="21">
        <f>SUM('VAL YHT:LAIKUIS'!F53)</f>
        <v>20687246.16</v>
      </c>
      <c r="G53" s="21">
        <f>SUM('VAL YHT:LAIKUIS'!G53)</f>
        <v>20687246</v>
      </c>
      <c r="H53" s="21">
        <f>SUM('VAL YHT:LAIKUIS'!H53)</f>
        <v>0.16000000089479727</v>
      </c>
    </row>
    <row r="54" spans="1:8" x14ac:dyDescent="0.2">
      <c r="A54" s="22" t="s">
        <v>75</v>
      </c>
      <c r="B54" s="23" t="s">
        <v>27</v>
      </c>
      <c r="C54" s="21">
        <f>SUM('VAL YHT:LAIKUIS'!C54)</f>
        <v>83740</v>
      </c>
      <c r="D54" s="21">
        <f>SUM('VAL YHT:LAIKUIS'!D54)</f>
        <v>110499.96</v>
      </c>
      <c r="E54" s="21">
        <f>SUM('VAL YHT:LAIKUIS'!E54)</f>
        <v>0</v>
      </c>
      <c r="F54" s="21">
        <f>SUM('VAL YHT:LAIKUIS'!F54)</f>
        <v>110499.96</v>
      </c>
      <c r="G54" s="21">
        <f>SUM('VAL YHT:LAIKUIS'!G54)</f>
        <v>100000</v>
      </c>
      <c r="H54" s="21">
        <f>SUM('VAL YHT:LAIKUIS'!H54)</f>
        <v>10499.960000000006</v>
      </c>
    </row>
    <row r="55" spans="1:8" x14ac:dyDescent="0.2">
      <c r="A55" s="22" t="s">
        <v>76</v>
      </c>
      <c r="B55" s="23" t="s">
        <v>28</v>
      </c>
      <c r="C55" s="21">
        <f>SUM('VAL YHT:LAIKUIS'!C55)</f>
        <v>0</v>
      </c>
      <c r="D55" s="21">
        <f>SUM('VAL YHT:LAIKUIS'!D55)</f>
        <v>0</v>
      </c>
      <c r="E55" s="21">
        <f>SUM('VAL YHT:LAIKUIS'!E55)</f>
        <v>0</v>
      </c>
      <c r="F55" s="21">
        <f>SUM('VAL YHT:LAIKUIS'!F55)</f>
        <v>0</v>
      </c>
      <c r="G55" s="21">
        <f>SUM('VAL YHT:LAIKUIS'!G55)</f>
        <v>0</v>
      </c>
      <c r="H55" s="21">
        <f>SUM('VAL YHT:LAIKUIS'!H55)</f>
        <v>0</v>
      </c>
    </row>
    <row r="56" spans="1:8" x14ac:dyDescent="0.2">
      <c r="A56" s="22"/>
      <c r="B56" s="23"/>
      <c r="C56" s="24"/>
      <c r="D56" s="24"/>
      <c r="E56" s="24"/>
      <c r="F56" s="24"/>
      <c r="G56" s="24"/>
      <c r="H56" s="24"/>
    </row>
    <row r="57" spans="1:8" x14ac:dyDescent="0.2">
      <c r="A57" s="25"/>
      <c r="B57" s="29" t="s">
        <v>29</v>
      </c>
      <c r="C57" s="21">
        <f t="shared" ref="C57:G57" si="13">SUM(C58:C59)</f>
        <v>47814867.440000005</v>
      </c>
      <c r="D57" s="21">
        <f t="shared" si="13"/>
        <v>49905890.880000003</v>
      </c>
      <c r="E57" s="21">
        <f t="shared" si="13"/>
        <v>0</v>
      </c>
      <c r="F57" s="21">
        <f t="shared" si="13"/>
        <v>49905890.880000003</v>
      </c>
      <c r="G57" s="21">
        <f t="shared" si="13"/>
        <v>48915804</v>
      </c>
      <c r="H57" s="21">
        <f t="shared" si="9"/>
        <v>990086.88000000268</v>
      </c>
    </row>
    <row r="58" spans="1:8" x14ac:dyDescent="0.2">
      <c r="A58" s="22" t="s">
        <v>77</v>
      </c>
      <c r="B58" s="23" t="s">
        <v>30</v>
      </c>
      <c r="C58" s="21">
        <f>SUM('VAL YHT:LAIKUIS'!C58)</f>
        <v>47572703.180000007</v>
      </c>
      <c r="D58" s="21">
        <f>SUM('VAL YHT:LAIKUIS'!D58)</f>
        <v>48937192.800000004</v>
      </c>
      <c r="E58" s="21">
        <f>SUM('VAL YHT:LAIKUIS'!E58)</f>
        <v>0</v>
      </c>
      <c r="F58" s="21">
        <f>SUM('VAL YHT:LAIKUIS'!F58)</f>
        <v>48937192.800000004</v>
      </c>
      <c r="G58" s="21">
        <f>SUM('VAL YHT:LAIKUIS'!G58)</f>
        <v>48417508</v>
      </c>
      <c r="H58" s="21">
        <f>SUM('VAL YHT:LAIKUIS'!H58)</f>
        <v>519684.7999999997</v>
      </c>
    </row>
    <row r="59" spans="1:8" x14ac:dyDescent="0.2">
      <c r="A59" s="22" t="s">
        <v>78</v>
      </c>
      <c r="B59" s="23" t="s">
        <v>31</v>
      </c>
      <c r="C59" s="21">
        <f>SUM('VAL YHT:LAIKUIS'!C59)</f>
        <v>242164.25999999998</v>
      </c>
      <c r="D59" s="21">
        <f>SUM('VAL YHT:LAIKUIS'!D59)</f>
        <v>968698.08</v>
      </c>
      <c r="E59" s="21">
        <f>SUM('VAL YHT:LAIKUIS'!E59)</f>
        <v>0</v>
      </c>
      <c r="F59" s="21">
        <f>SUM('VAL YHT:LAIKUIS'!F59)</f>
        <v>968698.08</v>
      </c>
      <c r="G59" s="21">
        <f>SUM('VAL YHT:LAIKUIS'!G59)</f>
        <v>498296</v>
      </c>
      <c r="H59" s="21">
        <f>SUM('VAL YHT:LAIKUIS'!H59)</f>
        <v>470402.08000000007</v>
      </c>
    </row>
    <row r="60" spans="1:8" x14ac:dyDescent="0.2">
      <c r="A60" s="22"/>
      <c r="B60" s="26" t="s">
        <v>46</v>
      </c>
      <c r="C60" s="24"/>
      <c r="D60" s="24"/>
      <c r="E60" s="36"/>
      <c r="F60" s="36"/>
      <c r="G60" s="36"/>
      <c r="H60" s="36"/>
    </row>
    <row r="61" spans="1:8" ht="15" x14ac:dyDescent="0.25">
      <c r="A61" s="34"/>
      <c r="B61" s="27" t="s">
        <v>32</v>
      </c>
      <c r="C61" s="28">
        <f t="shared" ref="C61:G61" si="14">C57+C52+C48+C44+C38</f>
        <v>301096109.63999999</v>
      </c>
      <c r="D61" s="28">
        <f t="shared" si="14"/>
        <v>306663279.51999998</v>
      </c>
      <c r="E61" s="28">
        <f t="shared" si="14"/>
        <v>-190910.08000000007</v>
      </c>
      <c r="F61" s="28">
        <f t="shared" si="14"/>
        <v>306472369.44</v>
      </c>
      <c r="G61" s="28">
        <f t="shared" si="14"/>
        <v>310461141</v>
      </c>
      <c r="H61" s="28">
        <f t="shared" ref="H61" si="15">F61-G61</f>
        <v>-3988771.5600000024</v>
      </c>
    </row>
    <row r="62" spans="1:8" x14ac:dyDescent="0.2">
      <c r="A62" s="22"/>
      <c r="B62" s="4" t="s">
        <v>46</v>
      </c>
      <c r="C62" s="24"/>
      <c r="D62" s="24"/>
      <c r="E62" s="24"/>
      <c r="F62" s="24"/>
      <c r="G62" s="24"/>
      <c r="H62" s="24"/>
    </row>
    <row r="63" spans="1:8" ht="15" x14ac:dyDescent="0.25">
      <c r="A63" s="34"/>
      <c r="B63" s="27" t="s">
        <v>33</v>
      </c>
      <c r="C63" s="28">
        <f t="shared" ref="C63:G63" si="16">C31+C33-C61</f>
        <v>-272521791.62</v>
      </c>
      <c r="D63" s="28">
        <f t="shared" si="16"/>
        <v>-280438558.56</v>
      </c>
      <c r="E63" s="28">
        <f t="shared" si="16"/>
        <v>190910.08000000007</v>
      </c>
      <c r="F63" s="28">
        <f t="shared" si="16"/>
        <v>-280247648.48000002</v>
      </c>
      <c r="G63" s="28">
        <f t="shared" si="16"/>
        <v>-280546648.63999999</v>
      </c>
      <c r="H63" s="28">
        <f t="shared" ref="H63" si="17">H31-H61</f>
        <v>299000.16000000387</v>
      </c>
    </row>
    <row r="64" spans="1:8" x14ac:dyDescent="0.2">
      <c r="A64" s="22"/>
      <c r="B64" s="26" t="s">
        <v>46</v>
      </c>
      <c r="C64" s="24"/>
      <c r="D64" s="24"/>
      <c r="E64" s="24"/>
      <c r="F64" s="24"/>
      <c r="G64" s="24"/>
      <c r="H64" s="24"/>
    </row>
    <row r="65" spans="1:8" x14ac:dyDescent="0.2">
      <c r="A65" s="25"/>
      <c r="B65" s="29" t="s">
        <v>34</v>
      </c>
      <c r="C65" s="21">
        <f t="shared" ref="C65:G65" si="18">SUM(C66:C68)</f>
        <v>497147.15000000008</v>
      </c>
      <c r="D65" s="21">
        <f t="shared" si="18"/>
        <v>449781</v>
      </c>
      <c r="E65" s="21">
        <f t="shared" si="18"/>
        <v>0</v>
      </c>
      <c r="F65" s="21">
        <f t="shared" si="18"/>
        <v>449781</v>
      </c>
      <c r="G65" s="21">
        <f t="shared" si="18"/>
        <v>449781</v>
      </c>
      <c r="H65" s="21">
        <f>IF(G65=0,0,F65-G65)</f>
        <v>0</v>
      </c>
    </row>
    <row r="66" spans="1:8" x14ac:dyDescent="0.2">
      <c r="A66" s="22" t="s">
        <v>79</v>
      </c>
      <c r="B66" s="23" t="s">
        <v>35</v>
      </c>
      <c r="C66" s="21">
        <f>SUM('VAL YHT:LAIKUIS'!C66)</f>
        <v>497147.15000000008</v>
      </c>
      <c r="D66" s="21">
        <f>SUM('VAL YHT:LAIKUIS'!D66)</f>
        <v>449781</v>
      </c>
      <c r="E66" s="21">
        <f>SUM('VAL YHT:LAIKUIS'!E66)</f>
        <v>0</v>
      </c>
      <c r="F66" s="21">
        <f>SUM('VAL YHT:LAIKUIS'!F66)</f>
        <v>449781</v>
      </c>
      <c r="G66" s="21">
        <f>SUM('VAL YHT:LAIKUIS'!G66)</f>
        <v>449781</v>
      </c>
      <c r="H66" s="21">
        <f>SUM('VAL YHT:LAIKUIS'!H66)</f>
        <v>0</v>
      </c>
    </row>
    <row r="67" spans="1:8" x14ac:dyDescent="0.2">
      <c r="A67" s="22" t="s">
        <v>80</v>
      </c>
      <c r="B67" s="23" t="s">
        <v>36</v>
      </c>
      <c r="C67" s="21">
        <f>SUM('VAL YHT:LAIKUIS'!C67)</f>
        <v>0</v>
      </c>
      <c r="D67" s="21">
        <f>SUM('VAL YHT:LAIKUIS'!D67)</f>
        <v>0</v>
      </c>
      <c r="E67" s="21">
        <f>SUM('VAL YHT:LAIKUIS'!E67)</f>
        <v>0</v>
      </c>
      <c r="F67" s="21">
        <f>SUM('VAL YHT:LAIKUIS'!F67)</f>
        <v>0</v>
      </c>
      <c r="G67" s="21">
        <f>SUM('VAL YHT:LAIKUIS'!G67)</f>
        <v>0</v>
      </c>
      <c r="H67" s="21">
        <f>SUM('VAL YHT:LAIKUIS'!H67)</f>
        <v>0</v>
      </c>
    </row>
    <row r="68" spans="1:8" x14ac:dyDescent="0.2">
      <c r="A68" s="22" t="s">
        <v>81</v>
      </c>
      <c r="B68" s="23" t="s">
        <v>37</v>
      </c>
      <c r="C68" s="21">
        <f>SUM('VAL YHT:LAIKUIS'!C68)</f>
        <v>0</v>
      </c>
      <c r="D68" s="21">
        <f>SUM('VAL YHT:LAIKUIS'!D68)</f>
        <v>0</v>
      </c>
      <c r="E68" s="21">
        <f>SUM('VAL YHT:LAIKUIS'!E68)</f>
        <v>0</v>
      </c>
      <c r="F68" s="21">
        <f>SUM('VAL YHT:LAIKUIS'!F68)</f>
        <v>0</v>
      </c>
      <c r="G68" s="21">
        <f>SUM('VAL YHT:LAIKUIS'!G68)</f>
        <v>0</v>
      </c>
      <c r="H68" s="21">
        <f>SUM('VAL YHT:LAIKUIS'!H68)</f>
        <v>0</v>
      </c>
    </row>
    <row r="69" spans="1:8" x14ac:dyDescent="0.2">
      <c r="A69" s="22"/>
      <c r="B69" s="1" t="s">
        <v>46</v>
      </c>
      <c r="C69" s="24"/>
      <c r="D69" s="24"/>
      <c r="E69" s="36"/>
      <c r="F69" s="36"/>
      <c r="G69" s="36"/>
      <c r="H69" s="36"/>
    </row>
    <row r="70" spans="1:8" x14ac:dyDescent="0.2">
      <c r="A70" s="25"/>
      <c r="B70" s="29" t="s">
        <v>38</v>
      </c>
      <c r="C70" s="21">
        <f>SUM(C71:C72)</f>
        <v>0</v>
      </c>
      <c r="D70" s="21">
        <f>D71-D72</f>
        <v>0</v>
      </c>
      <c r="E70" s="21">
        <f>E71-E72</f>
        <v>0</v>
      </c>
      <c r="F70" s="21">
        <f>F71-F72</f>
        <v>0</v>
      </c>
      <c r="G70" s="21">
        <f>G71-G72</f>
        <v>0</v>
      </c>
      <c r="H70" s="21">
        <f>IF(G70=0,0,G70-F70)</f>
        <v>0</v>
      </c>
    </row>
    <row r="71" spans="1:8" x14ac:dyDescent="0.2">
      <c r="A71" s="22" t="s">
        <v>82</v>
      </c>
      <c r="B71" s="23" t="s">
        <v>39</v>
      </c>
      <c r="C71" s="21">
        <f>SUM('VAL YHT:LAIKUIS'!C71)</f>
        <v>0</v>
      </c>
      <c r="D71" s="21">
        <f>SUM('VAL YHT:LAIKUIS'!D71)</f>
        <v>0</v>
      </c>
      <c r="E71" s="21">
        <f>SUM('VAL YHT:LAIKUIS'!E71)</f>
        <v>0</v>
      </c>
      <c r="F71" s="21">
        <f>SUM('VAL YHT:LAIKUIS'!F71)</f>
        <v>0</v>
      </c>
      <c r="G71" s="21">
        <f>SUM('VAL YHT:LAIKUIS'!G71)</f>
        <v>0</v>
      </c>
      <c r="H71" s="21">
        <f>SUM('VAL YHT:LAIKUIS'!H71)</f>
        <v>0</v>
      </c>
    </row>
    <row r="72" spans="1:8" x14ac:dyDescent="0.2">
      <c r="A72" s="22" t="s">
        <v>83</v>
      </c>
      <c r="B72" s="23" t="s">
        <v>40</v>
      </c>
      <c r="C72" s="21">
        <f>SUM('VAL YHT:LAIKUIS'!C72)</f>
        <v>0</v>
      </c>
      <c r="D72" s="21">
        <f>SUM('VAL YHT:LAIKUIS'!D72)</f>
        <v>0</v>
      </c>
      <c r="E72" s="21">
        <f>SUM('VAL YHT:LAIKUIS'!E72)</f>
        <v>0</v>
      </c>
      <c r="F72" s="21">
        <f>SUM('VAL YHT:LAIKUIS'!F72)</f>
        <v>0</v>
      </c>
      <c r="G72" s="21">
        <f>SUM('VAL YHT:LAIKUIS'!G72)</f>
        <v>0</v>
      </c>
      <c r="H72" s="21">
        <f>SUM('VAL YHT:LAIKUIS'!H72)</f>
        <v>0</v>
      </c>
    </row>
    <row r="73" spans="1:8" x14ac:dyDescent="0.2">
      <c r="A73" s="22"/>
      <c r="B73" s="26" t="s">
        <v>46</v>
      </c>
      <c r="C73" s="24"/>
      <c r="D73" s="24"/>
      <c r="E73" s="36"/>
      <c r="F73" s="36"/>
      <c r="G73" s="36"/>
      <c r="H73" s="36"/>
    </row>
    <row r="74" spans="1:8" x14ac:dyDescent="0.2">
      <c r="A74" s="25"/>
      <c r="B74" s="29" t="s">
        <v>41</v>
      </c>
      <c r="C74" s="21">
        <f t="shared" ref="C74:G74" si="19">SUM(C75:C77)</f>
        <v>0</v>
      </c>
      <c r="D74" s="21">
        <f t="shared" si="19"/>
        <v>0</v>
      </c>
      <c r="E74" s="21">
        <f t="shared" si="19"/>
        <v>0</v>
      </c>
      <c r="F74" s="21">
        <f t="shared" si="19"/>
        <v>0</v>
      </c>
      <c r="G74" s="21">
        <f t="shared" si="19"/>
        <v>0</v>
      </c>
      <c r="H74" s="21">
        <f>IF(G74=0,0,F74-G74)</f>
        <v>0</v>
      </c>
    </row>
    <row r="75" spans="1:8" x14ac:dyDescent="0.2">
      <c r="A75" s="22" t="s">
        <v>84</v>
      </c>
      <c r="B75" s="23" t="s">
        <v>42</v>
      </c>
      <c r="C75" s="21">
        <f>SUM('VAL YHT:LAIKUIS'!C75)</f>
        <v>0</v>
      </c>
      <c r="D75" s="21">
        <f>SUM('VAL YHT:LAIKUIS'!D75)</f>
        <v>0</v>
      </c>
      <c r="E75" s="21">
        <f>SUM('VAL YHT:LAIKUIS'!E75)</f>
        <v>0</v>
      </c>
      <c r="F75" s="21">
        <f>SUM('VAL YHT:LAIKUIS'!F75)</f>
        <v>0</v>
      </c>
      <c r="G75" s="21">
        <f>SUM('VAL YHT:LAIKUIS'!G75)</f>
        <v>0</v>
      </c>
      <c r="H75" s="21">
        <f>SUM('VAL YHT:LAIKUIS'!H75)</f>
        <v>0</v>
      </c>
    </row>
    <row r="76" spans="1:8" x14ac:dyDescent="0.2">
      <c r="A76" s="22" t="s">
        <v>85</v>
      </c>
      <c r="B76" s="23" t="s">
        <v>43</v>
      </c>
      <c r="C76" s="21">
        <f>SUM('VAL YHT:LAIKUIS'!C76)</f>
        <v>0</v>
      </c>
      <c r="D76" s="21">
        <f>SUM('VAL YHT:LAIKUIS'!D76)</f>
        <v>0</v>
      </c>
      <c r="E76" s="21">
        <f>SUM('VAL YHT:LAIKUIS'!E76)</f>
        <v>0</v>
      </c>
      <c r="F76" s="21">
        <f>SUM('VAL YHT:LAIKUIS'!F76)</f>
        <v>0</v>
      </c>
      <c r="G76" s="21">
        <f>SUM('VAL YHT:LAIKUIS'!G76)</f>
        <v>0</v>
      </c>
      <c r="H76" s="21">
        <f>SUM('VAL YHT:LAIKUIS'!H76)</f>
        <v>0</v>
      </c>
    </row>
    <row r="77" spans="1:8" x14ac:dyDescent="0.2">
      <c r="A77" s="22" t="s">
        <v>86</v>
      </c>
      <c r="B77" s="23" t="s">
        <v>44</v>
      </c>
      <c r="C77" s="21">
        <f>SUM('VAL YHT:LAIKUIS'!C77)</f>
        <v>0</v>
      </c>
      <c r="D77" s="21">
        <f>SUM('VAL YHT:LAIKUIS'!D77)</f>
        <v>0</v>
      </c>
      <c r="E77" s="21">
        <f>SUM('VAL YHT:LAIKUIS'!E77)</f>
        <v>0</v>
      </c>
      <c r="F77" s="21">
        <f>SUM('VAL YHT:LAIKUIS'!F77)</f>
        <v>0</v>
      </c>
      <c r="G77" s="21">
        <f>SUM('VAL YHT:LAIKUIS'!G77)</f>
        <v>0</v>
      </c>
      <c r="H77" s="21">
        <f>SUM('VAL YHT:LAIKUIS'!H77)</f>
        <v>0</v>
      </c>
    </row>
    <row r="78" spans="1:8" x14ac:dyDescent="0.2">
      <c r="A78" s="30"/>
      <c r="B78" s="4" t="s">
        <v>46</v>
      </c>
      <c r="C78" s="24"/>
      <c r="D78" s="24"/>
      <c r="E78" s="36"/>
      <c r="F78" s="36"/>
      <c r="G78" s="36"/>
      <c r="H78" s="36"/>
    </row>
    <row r="79" spans="1:8" ht="15" x14ac:dyDescent="0.25">
      <c r="A79" s="35"/>
      <c r="B79" s="27" t="s">
        <v>45</v>
      </c>
      <c r="C79" s="28">
        <f>C63-C65-C70-C74</f>
        <v>-273018938.76999998</v>
      </c>
      <c r="D79" s="28">
        <f>D63-D65+D70-D74</f>
        <v>-280888339.56</v>
      </c>
      <c r="E79" s="28">
        <f>E63-E65+E70-E74</f>
        <v>190910.08000000007</v>
      </c>
      <c r="F79" s="28">
        <f>F63-F65+F70-F74</f>
        <v>-280697429.48000002</v>
      </c>
      <c r="G79" s="28">
        <f>G63-G65+G70-G74</f>
        <v>-280996429.63999999</v>
      </c>
      <c r="H79" s="28">
        <f>H63-H65+H70-H74</f>
        <v>299000.16000000387</v>
      </c>
    </row>
    <row r="82" spans="1:2" ht="15" x14ac:dyDescent="0.25">
      <c r="A82" s="41" t="s">
        <v>97</v>
      </c>
    </row>
    <row r="83" spans="1:2" x14ac:dyDescent="0.2">
      <c r="B83" s="42"/>
    </row>
    <row r="84" spans="1:2" x14ac:dyDescent="0.2">
      <c r="B84" s="43"/>
    </row>
    <row r="85" spans="1:2" x14ac:dyDescent="0.2">
      <c r="B85" s="43"/>
    </row>
    <row r="86" spans="1:2" x14ac:dyDescent="0.2">
      <c r="B86" s="43"/>
    </row>
    <row r="87" spans="1:2" x14ac:dyDescent="0.2">
      <c r="B87" s="43"/>
    </row>
    <row r="88" spans="1:2" x14ac:dyDescent="0.2">
      <c r="B88" s="43"/>
    </row>
    <row r="89" spans="1:2" x14ac:dyDescent="0.2">
      <c r="B89" s="43"/>
    </row>
    <row r="90" spans="1:2" x14ac:dyDescent="0.2">
      <c r="B90" s="43"/>
    </row>
    <row r="91" spans="1:2" x14ac:dyDescent="0.2">
      <c r="B91" s="43"/>
    </row>
    <row r="92" spans="1:2" x14ac:dyDescent="0.2">
      <c r="B92" s="43"/>
    </row>
    <row r="93" spans="1:2" x14ac:dyDescent="0.2">
      <c r="B93" s="43"/>
    </row>
    <row r="94" spans="1:2" x14ac:dyDescent="0.2">
      <c r="B94" s="43"/>
    </row>
    <row r="95" spans="1:2" x14ac:dyDescent="0.2">
      <c r="B95" s="43"/>
    </row>
  </sheetData>
  <phoneticPr fontId="7" type="noConversion"/>
  <conditionalFormatting sqref="A79">
    <cfRule type="expression" dxfId="8" priority="1" stopIfTrue="1">
      <formula>#REF!="Y"</formula>
    </cfRule>
  </conditionalFormatting>
  <pageMargins left="0.78740157480314965" right="0.78740157480314965" top="0.78740157480314965" bottom="0.78740157480314965" header="0.51181102362204722" footer="0.51181102362204722"/>
  <pageSetup paperSize="9" scale="59" orientation="portrait" r:id="rId1"/>
  <headerFooter alignWithMargins="0">
    <oddHeader>&amp;R&amp;D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0">
    <pageSetUpPr fitToPage="1"/>
  </sheetPr>
  <dimension ref="A1:I31"/>
  <sheetViews>
    <sheetView zoomScale="75" zoomScaleNormal="75" workbookViewId="0">
      <pane xSplit="3" ySplit="5" topLeftCell="D6" activePane="bottomRight" state="frozen"/>
      <selection activeCell="H13" sqref="H13"/>
      <selection pane="topRight" activeCell="H13" sqref="H13"/>
      <selection pane="bottomLeft" activeCell="H13" sqref="H13"/>
      <selection pane="bottomRight" activeCell="D10" sqref="D10"/>
    </sheetView>
  </sheetViews>
  <sheetFormatPr defaultColWidth="9.140625" defaultRowHeight="12.75" x14ac:dyDescent="0.2"/>
  <cols>
    <col min="1" max="2" width="6.28515625" style="5" customWidth="1"/>
    <col min="3" max="3" width="56.140625" style="5" bestFit="1" customWidth="1"/>
    <col min="4" max="9" width="16.7109375" style="5" customWidth="1"/>
    <col min="10" max="16384" width="9.140625" style="5"/>
  </cols>
  <sheetData>
    <row r="1" spans="1:9" x14ac:dyDescent="0.2">
      <c r="A1" s="9"/>
      <c r="B1" s="9"/>
      <c r="C1" s="10"/>
      <c r="D1" s="11"/>
      <c r="E1" s="11"/>
      <c r="F1" s="11"/>
      <c r="G1" s="11"/>
      <c r="H1" s="11"/>
      <c r="I1" s="11"/>
    </row>
    <row r="2" spans="1:9" ht="33" customHeight="1" x14ac:dyDescent="0.2">
      <c r="A2" s="12"/>
      <c r="B2" s="12"/>
      <c r="C2" s="13"/>
      <c r="D2" s="14" t="s">
        <v>88</v>
      </c>
      <c r="E2" s="14" t="s">
        <v>118</v>
      </c>
      <c r="F2" s="14" t="s">
        <v>89</v>
      </c>
      <c r="G2" s="14" t="s">
        <v>119</v>
      </c>
      <c r="H2" s="14" t="s">
        <v>117</v>
      </c>
      <c r="I2" s="14" t="s">
        <v>90</v>
      </c>
    </row>
    <row r="3" spans="1:9" x14ac:dyDescent="0.2">
      <c r="A3" s="12"/>
      <c r="B3" s="12"/>
      <c r="C3" s="6" t="s">
        <v>98</v>
      </c>
      <c r="D3" s="14"/>
      <c r="E3" s="14"/>
      <c r="F3" s="14"/>
      <c r="G3" s="14"/>
      <c r="H3" s="14" t="s">
        <v>116</v>
      </c>
      <c r="I3" s="14"/>
    </row>
    <row r="4" spans="1:9" x14ac:dyDescent="0.2">
      <c r="A4" s="12"/>
      <c r="B4" s="12"/>
      <c r="C4" s="6" t="s">
        <v>106</v>
      </c>
      <c r="D4" s="15"/>
      <c r="E4" s="15"/>
      <c r="F4" s="15"/>
      <c r="G4" s="15"/>
      <c r="H4" s="15"/>
      <c r="I4" s="15"/>
    </row>
    <row r="5" spans="1:9" x14ac:dyDescent="0.2">
      <c r="A5" s="12"/>
      <c r="B5" s="12"/>
      <c r="C5" s="13" t="s">
        <v>46</v>
      </c>
      <c r="D5" s="16"/>
      <c r="E5" s="16"/>
      <c r="F5" s="17"/>
      <c r="G5" s="17"/>
      <c r="H5" s="17"/>
      <c r="I5" s="17"/>
    </row>
    <row r="6" spans="1:9" ht="15" x14ac:dyDescent="0.25">
      <c r="A6" s="33"/>
      <c r="B6" s="33"/>
      <c r="C6" s="27" t="s">
        <v>94</v>
      </c>
      <c r="D6" s="31"/>
      <c r="E6" s="31"/>
      <c r="F6" s="31"/>
      <c r="G6" s="31"/>
      <c r="H6" s="31"/>
      <c r="I6" s="31"/>
    </row>
    <row r="7" spans="1:9" x14ac:dyDescent="0.2">
      <c r="A7" s="18"/>
      <c r="B7" s="18"/>
      <c r="C7" s="19" t="s">
        <v>46</v>
      </c>
      <c r="D7" s="8"/>
      <c r="E7" s="8"/>
      <c r="F7" s="2"/>
      <c r="G7" s="2"/>
      <c r="H7" s="2"/>
      <c r="I7" s="2"/>
    </row>
    <row r="8" spans="1:9" x14ac:dyDescent="0.2">
      <c r="A8" s="20"/>
      <c r="B8" s="20"/>
      <c r="C8" s="3" t="s">
        <v>95</v>
      </c>
      <c r="D8" s="21">
        <f>D10-D9</f>
        <v>-1883689.04</v>
      </c>
      <c r="E8" s="21">
        <f>E10-E9</f>
        <v>-1000000</v>
      </c>
      <c r="F8" s="21">
        <f>F10-F9</f>
        <v>0</v>
      </c>
      <c r="G8" s="21">
        <f>G10-G9</f>
        <v>-1000000</v>
      </c>
      <c r="H8" s="21">
        <f>H10-H9</f>
        <v>-1000000</v>
      </c>
      <c r="I8" s="21">
        <f>IF(H8=0,0,H8-G8)</f>
        <v>0</v>
      </c>
    </row>
    <row r="9" spans="1:9" x14ac:dyDescent="0.2">
      <c r="A9" s="5" t="s">
        <v>91</v>
      </c>
      <c r="D9" s="21">
        <v>1883689.04</v>
      </c>
      <c r="E9" s="21">
        <v>1000000</v>
      </c>
      <c r="F9" s="21">
        <f>F12+F15+F18+F21+F24</f>
        <v>0</v>
      </c>
      <c r="G9" s="21">
        <f t="shared" ref="G9:G25" si="0">E9+F9</f>
        <v>1000000</v>
      </c>
      <c r="H9" s="39">
        <v>1000000</v>
      </c>
      <c r="I9" s="21">
        <f>IF(H9="","",H9-G9)</f>
        <v>0</v>
      </c>
    </row>
    <row r="10" spans="1:9" x14ac:dyDescent="0.2">
      <c r="A10" s="5" t="s">
        <v>99</v>
      </c>
      <c r="D10" s="21">
        <f>D13+D16+D19+D22+D25</f>
        <v>0</v>
      </c>
      <c r="E10" s="21">
        <f>E13+E16+E19+E22+E25</f>
        <v>0</v>
      </c>
      <c r="F10" s="21">
        <f>F13+F16+F19+F22+F25</f>
        <v>0</v>
      </c>
      <c r="G10" s="21">
        <f t="shared" si="0"/>
        <v>0</v>
      </c>
      <c r="H10" s="38">
        <f>H13+H16+H19+H22+H25</f>
        <v>0</v>
      </c>
      <c r="I10" s="21">
        <f>IF(H10="","",H10-G10)</f>
        <v>0</v>
      </c>
    </row>
    <row r="11" spans="1:9" x14ac:dyDescent="0.2">
      <c r="B11" s="5" t="s">
        <v>100</v>
      </c>
      <c r="D11" s="44"/>
      <c r="E11" s="44"/>
      <c r="F11" s="44"/>
      <c r="G11" s="44">
        <f t="shared" si="0"/>
        <v>0</v>
      </c>
      <c r="H11" s="45"/>
      <c r="I11" s="44"/>
    </row>
    <row r="12" spans="1:9" x14ac:dyDescent="0.2">
      <c r="A12" s="22"/>
      <c r="B12" s="22"/>
      <c r="C12" s="23" t="s">
        <v>91</v>
      </c>
      <c r="D12" s="44"/>
      <c r="E12" s="44"/>
      <c r="F12" s="44"/>
      <c r="G12" s="44">
        <f t="shared" si="0"/>
        <v>0</v>
      </c>
      <c r="H12" s="46"/>
      <c r="I12" s="44"/>
    </row>
    <row r="13" spans="1:9" x14ac:dyDescent="0.2">
      <c r="A13" s="22"/>
      <c r="B13" s="22"/>
      <c r="C13" s="23" t="s">
        <v>99</v>
      </c>
      <c r="D13" s="44"/>
      <c r="E13" s="44"/>
      <c r="F13" s="44"/>
      <c r="G13" s="44">
        <f t="shared" si="0"/>
        <v>0</v>
      </c>
      <c r="H13" s="45"/>
      <c r="I13" s="44"/>
    </row>
    <row r="14" spans="1:9" x14ac:dyDescent="0.2">
      <c r="A14" s="22"/>
      <c r="B14" s="47" t="s">
        <v>101</v>
      </c>
      <c r="C14" s="23"/>
      <c r="D14" s="44"/>
      <c r="E14" s="44"/>
      <c r="F14" s="44"/>
      <c r="G14" s="44">
        <f t="shared" si="0"/>
        <v>0</v>
      </c>
      <c r="H14" s="46"/>
      <c r="I14" s="44"/>
    </row>
    <row r="15" spans="1:9" x14ac:dyDescent="0.2">
      <c r="A15" s="22"/>
      <c r="B15" s="22"/>
      <c r="C15" s="23" t="s">
        <v>91</v>
      </c>
      <c r="D15" s="44"/>
      <c r="E15" s="44"/>
      <c r="F15" s="44"/>
      <c r="G15" s="44">
        <f t="shared" si="0"/>
        <v>0</v>
      </c>
      <c r="H15" s="45"/>
      <c r="I15" s="44"/>
    </row>
    <row r="16" spans="1:9" x14ac:dyDescent="0.2">
      <c r="A16" s="22"/>
      <c r="B16" s="22"/>
      <c r="C16" s="23" t="s">
        <v>99</v>
      </c>
      <c r="D16" s="44"/>
      <c r="E16" s="44"/>
      <c r="F16" s="44"/>
      <c r="G16" s="44">
        <f t="shared" si="0"/>
        <v>0</v>
      </c>
      <c r="H16" s="46"/>
      <c r="I16" s="44"/>
    </row>
    <row r="17" spans="1:9" x14ac:dyDescent="0.2">
      <c r="A17" s="22"/>
      <c r="B17" s="47" t="s">
        <v>102</v>
      </c>
      <c r="C17" s="23"/>
      <c r="D17" s="44"/>
      <c r="E17" s="44"/>
      <c r="F17" s="44"/>
      <c r="G17" s="44">
        <f t="shared" si="0"/>
        <v>0</v>
      </c>
      <c r="H17" s="45"/>
      <c r="I17" s="44"/>
    </row>
    <row r="18" spans="1:9" x14ac:dyDescent="0.2">
      <c r="A18" s="22"/>
      <c r="B18" s="22"/>
      <c r="C18" s="23" t="s">
        <v>91</v>
      </c>
      <c r="D18" s="44"/>
      <c r="E18" s="44"/>
      <c r="F18" s="44"/>
      <c r="G18" s="44">
        <f t="shared" si="0"/>
        <v>0</v>
      </c>
      <c r="H18" s="46"/>
      <c r="I18" s="44"/>
    </row>
    <row r="19" spans="1:9" x14ac:dyDescent="0.2">
      <c r="A19" s="22"/>
      <c r="B19" s="22"/>
      <c r="C19" s="23" t="s">
        <v>99</v>
      </c>
      <c r="D19" s="44"/>
      <c r="E19" s="44"/>
      <c r="F19" s="44"/>
      <c r="G19" s="44">
        <f t="shared" si="0"/>
        <v>0</v>
      </c>
      <c r="H19" s="45"/>
      <c r="I19" s="44"/>
    </row>
    <row r="20" spans="1:9" x14ac:dyDescent="0.2">
      <c r="A20" s="22"/>
      <c r="B20" s="47" t="s">
        <v>103</v>
      </c>
      <c r="C20" s="23"/>
      <c r="D20" s="44"/>
      <c r="E20" s="44"/>
      <c r="F20" s="44"/>
      <c r="G20" s="44">
        <f t="shared" si="0"/>
        <v>0</v>
      </c>
      <c r="H20" s="46"/>
      <c r="I20" s="44"/>
    </row>
    <row r="21" spans="1:9" x14ac:dyDescent="0.2">
      <c r="A21" s="22"/>
      <c r="B21" s="22"/>
      <c r="C21" s="23" t="s">
        <v>91</v>
      </c>
      <c r="D21" s="44"/>
      <c r="E21" s="44"/>
      <c r="F21" s="44"/>
      <c r="G21" s="44">
        <f t="shared" si="0"/>
        <v>0</v>
      </c>
      <c r="H21" s="45"/>
      <c r="I21" s="44"/>
    </row>
    <row r="22" spans="1:9" x14ac:dyDescent="0.2">
      <c r="A22" s="22"/>
      <c r="B22" s="22"/>
      <c r="C22" s="23" t="s">
        <v>99</v>
      </c>
      <c r="D22" s="44"/>
      <c r="E22" s="44"/>
      <c r="F22" s="44"/>
      <c r="G22" s="44">
        <f t="shared" si="0"/>
        <v>0</v>
      </c>
      <c r="H22" s="46"/>
      <c r="I22" s="44"/>
    </row>
    <row r="23" spans="1:9" x14ac:dyDescent="0.2">
      <c r="A23" s="22"/>
      <c r="B23" s="47" t="s">
        <v>104</v>
      </c>
      <c r="C23" s="23"/>
      <c r="D23" s="44"/>
      <c r="E23" s="44"/>
      <c r="F23" s="44"/>
      <c r="G23" s="44">
        <f t="shared" si="0"/>
        <v>0</v>
      </c>
      <c r="H23" s="45"/>
      <c r="I23" s="44"/>
    </row>
    <row r="24" spans="1:9" x14ac:dyDescent="0.2">
      <c r="A24" s="22"/>
      <c r="C24" s="23" t="s">
        <v>91</v>
      </c>
      <c r="D24" s="44"/>
      <c r="E24" s="44"/>
      <c r="F24" s="44"/>
      <c r="G24" s="44">
        <f t="shared" si="0"/>
        <v>0</v>
      </c>
      <c r="H24" s="46"/>
      <c r="I24" s="44"/>
    </row>
    <row r="25" spans="1:9" x14ac:dyDescent="0.2">
      <c r="A25" s="22"/>
      <c r="B25" s="22"/>
      <c r="C25" s="23" t="s">
        <v>99</v>
      </c>
      <c r="D25" s="44"/>
      <c r="E25" s="44"/>
      <c r="F25" s="44"/>
      <c r="G25" s="44">
        <f t="shared" si="0"/>
        <v>0</v>
      </c>
      <c r="H25" s="45"/>
      <c r="I25" s="44"/>
    </row>
    <row r="26" spans="1:9" x14ac:dyDescent="0.2">
      <c r="A26" s="22"/>
      <c r="B26" s="22"/>
      <c r="C26" s="23"/>
      <c r="D26" s="24"/>
      <c r="E26" s="24"/>
      <c r="F26" s="24"/>
      <c r="G26" s="24"/>
      <c r="H26" s="24"/>
      <c r="I26" s="24"/>
    </row>
    <row r="27" spans="1:9" x14ac:dyDescent="0.2">
      <c r="A27" s="25"/>
      <c r="B27" s="3" t="s">
        <v>92</v>
      </c>
      <c r="C27" s="3"/>
      <c r="D27" s="21">
        <f>SUM(D29:D30)</f>
        <v>0</v>
      </c>
      <c r="E27" s="21">
        <f>E29</f>
        <v>0</v>
      </c>
      <c r="F27" s="21">
        <f>F29</f>
        <v>0</v>
      </c>
      <c r="G27" s="21">
        <f>G29</f>
        <v>0</v>
      </c>
      <c r="H27" s="21">
        <f>H29</f>
        <v>0</v>
      </c>
      <c r="I27" s="21">
        <f>IF(H27=0,0,H27-G27)</f>
        <v>0</v>
      </c>
    </row>
    <row r="28" spans="1:9" x14ac:dyDescent="0.2">
      <c r="A28" s="47" t="s">
        <v>105</v>
      </c>
      <c r="B28" s="22"/>
      <c r="C28" s="1"/>
      <c r="D28" s="24"/>
      <c r="E28" s="21"/>
      <c r="F28" s="21"/>
      <c r="G28" s="21"/>
      <c r="H28" s="24"/>
      <c r="I28" s="21"/>
    </row>
    <row r="29" spans="1:9" x14ac:dyDescent="0.2">
      <c r="A29" s="22"/>
      <c r="B29" s="22"/>
      <c r="C29" s="23" t="s">
        <v>96</v>
      </c>
      <c r="D29" s="24"/>
      <c r="E29" s="21"/>
      <c r="F29" s="21"/>
      <c r="G29" s="21">
        <f>E29+F29</f>
        <v>0</v>
      </c>
      <c r="H29" s="39"/>
      <c r="I29" s="21" t="str">
        <f>IF(H29="","",H29-G29)</f>
        <v/>
      </c>
    </row>
    <row r="30" spans="1:9" x14ac:dyDescent="0.2">
      <c r="A30" s="22"/>
      <c r="B30" s="22"/>
      <c r="C30" s="23" t="s">
        <v>93</v>
      </c>
      <c r="D30" s="24"/>
      <c r="E30" s="21"/>
      <c r="F30" s="21"/>
      <c r="G30" s="21">
        <f>E30+F30</f>
        <v>0</v>
      </c>
      <c r="H30" s="38"/>
      <c r="I30" s="21" t="str">
        <f>IF(H30="","",H30-G30)</f>
        <v/>
      </c>
    </row>
    <row r="31" spans="1:9" x14ac:dyDescent="0.2">
      <c r="A31" s="22"/>
      <c r="B31" s="22"/>
      <c r="C31" s="23"/>
      <c r="D31" s="24"/>
      <c r="E31" s="24"/>
      <c r="F31" s="24"/>
      <c r="G31" s="24"/>
      <c r="H31" s="24"/>
      <c r="I31" s="24"/>
    </row>
  </sheetData>
  <phoneticPr fontId="7" type="noConversion"/>
  <pageMargins left="0.78740157480314965" right="0.78740157480314965" top="0.78740157480314965" bottom="0.78740157480314965" header="0.51181102362204722" footer="0.51181102362204722"/>
  <pageSetup paperSize="9" scale="86" orientation="landscape" r:id="rId1"/>
  <headerFooter alignWithMargins="0">
    <oddHeader>&amp;R&amp;D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2">
    <pageSetUpPr fitToPage="1"/>
  </sheetPr>
  <dimension ref="A1:H95"/>
  <sheetViews>
    <sheetView zoomScale="85" workbookViewId="0">
      <pane xSplit="2" ySplit="5" topLeftCell="C39" activePane="bottomRight" state="frozen"/>
      <selection activeCell="L43" sqref="L43"/>
      <selection pane="topRight" activeCell="L43" sqref="L43"/>
      <selection pane="bottomLeft" activeCell="L43" sqref="L43"/>
      <selection pane="bottomRight" activeCell="G67" sqref="G67"/>
    </sheetView>
  </sheetViews>
  <sheetFormatPr defaultColWidth="9.140625" defaultRowHeight="12.75" x14ac:dyDescent="0.2"/>
  <cols>
    <col min="1" max="1" width="6.28515625" style="5" customWidth="1"/>
    <col min="2" max="2" width="56.140625" style="5" bestFit="1" customWidth="1"/>
    <col min="3" max="8" width="16.7109375" style="5" customWidth="1"/>
    <col min="9" max="16384" width="9.140625" style="5"/>
  </cols>
  <sheetData>
    <row r="1" spans="1:8" x14ac:dyDescent="0.2">
      <c r="A1" s="9"/>
      <c r="B1" s="10"/>
      <c r="C1" s="11"/>
      <c r="D1" s="11"/>
      <c r="E1" s="11"/>
      <c r="F1" s="11"/>
      <c r="G1" s="11"/>
      <c r="H1" s="11"/>
    </row>
    <row r="2" spans="1:8" ht="33" customHeight="1" x14ac:dyDescent="0.2">
      <c r="A2" s="12"/>
      <c r="B2" s="13"/>
      <c r="C2" s="14" t="s">
        <v>120</v>
      </c>
      <c r="D2" s="14" t="s">
        <v>118</v>
      </c>
      <c r="E2" s="14" t="s">
        <v>89</v>
      </c>
      <c r="F2" s="14" t="s">
        <v>119</v>
      </c>
      <c r="G2" s="14" t="s">
        <v>117</v>
      </c>
      <c r="H2" s="14" t="s">
        <v>90</v>
      </c>
    </row>
    <row r="3" spans="1:8" x14ac:dyDescent="0.2">
      <c r="A3" s="12"/>
      <c r="B3" s="6" t="s">
        <v>87</v>
      </c>
      <c r="C3" s="14"/>
      <c r="D3" s="14"/>
      <c r="E3" s="14"/>
      <c r="F3" s="14"/>
      <c r="G3" s="14" t="s">
        <v>116</v>
      </c>
      <c r="H3" s="14"/>
    </row>
    <row r="4" spans="1:8" x14ac:dyDescent="0.2">
      <c r="A4" s="12"/>
      <c r="B4" s="6" t="s">
        <v>108</v>
      </c>
      <c r="C4" s="15"/>
      <c r="D4" s="15"/>
      <c r="E4" s="15"/>
      <c r="F4" s="15"/>
      <c r="G4" s="15"/>
      <c r="H4" s="15"/>
    </row>
    <row r="5" spans="1:8" x14ac:dyDescent="0.2">
      <c r="A5" s="12"/>
      <c r="B5" s="13" t="s">
        <v>46</v>
      </c>
      <c r="C5" s="16"/>
      <c r="D5" s="16"/>
      <c r="E5" s="17"/>
      <c r="F5" s="17"/>
      <c r="G5" s="17"/>
      <c r="H5" s="17"/>
    </row>
    <row r="6" spans="1:8" ht="15" x14ac:dyDescent="0.25">
      <c r="A6" s="33"/>
      <c r="B6" s="27" t="s">
        <v>0</v>
      </c>
      <c r="C6" s="31"/>
      <c r="D6" s="31"/>
      <c r="E6" s="31"/>
      <c r="F6" s="31"/>
      <c r="G6" s="31"/>
      <c r="H6" s="31"/>
    </row>
    <row r="7" spans="1:8" x14ac:dyDescent="0.2">
      <c r="A7" s="18"/>
      <c r="B7" s="19" t="s">
        <v>46</v>
      </c>
      <c r="C7" s="8"/>
      <c r="D7" s="8"/>
      <c r="E7" s="2"/>
      <c r="F7" s="2"/>
      <c r="G7" s="2"/>
      <c r="H7" s="2"/>
    </row>
    <row r="8" spans="1:8" x14ac:dyDescent="0.2">
      <c r="A8" s="20"/>
      <c r="B8" s="3" t="s">
        <v>47</v>
      </c>
      <c r="C8" s="21">
        <f t="shared" ref="C8:G8" si="0">SUM(C9:C12)</f>
        <v>0</v>
      </c>
      <c r="D8" s="21">
        <f t="shared" si="0"/>
        <v>0</v>
      </c>
      <c r="E8" s="21">
        <f t="shared" si="0"/>
        <v>0</v>
      </c>
      <c r="F8" s="21">
        <f t="shared" si="0"/>
        <v>0</v>
      </c>
      <c r="G8" s="21">
        <f t="shared" si="0"/>
        <v>0</v>
      </c>
      <c r="H8" s="21">
        <f>F8-G8</f>
        <v>0</v>
      </c>
    </row>
    <row r="9" spans="1:8" x14ac:dyDescent="0.2">
      <c r="A9" s="22" t="s">
        <v>51</v>
      </c>
      <c r="B9" s="23" t="s">
        <v>1</v>
      </c>
      <c r="C9" s="21"/>
      <c r="D9" s="21"/>
      <c r="E9" s="21"/>
      <c r="F9" s="21">
        <f>D9+E9</f>
        <v>0</v>
      </c>
      <c r="G9" s="39"/>
      <c r="H9" s="21">
        <f t="shared" ref="H9:H29" si="1">F9-G9</f>
        <v>0</v>
      </c>
    </row>
    <row r="10" spans="1:8" x14ac:dyDescent="0.2">
      <c r="A10" s="22" t="s">
        <v>52</v>
      </c>
      <c r="B10" s="23" t="s">
        <v>53</v>
      </c>
      <c r="C10" s="21"/>
      <c r="D10" s="21"/>
      <c r="E10" s="21"/>
      <c r="F10" s="21">
        <f>D10+E10</f>
        <v>0</v>
      </c>
      <c r="G10" s="38"/>
      <c r="H10" s="21">
        <f t="shared" si="1"/>
        <v>0</v>
      </c>
    </row>
    <row r="11" spans="1:8" x14ac:dyDescent="0.2">
      <c r="A11" s="22" t="s">
        <v>54</v>
      </c>
      <c r="B11" s="23" t="s">
        <v>2</v>
      </c>
      <c r="C11" s="21"/>
      <c r="D11" s="21"/>
      <c r="E11" s="21"/>
      <c r="F11" s="21">
        <f>D11+E11</f>
        <v>0</v>
      </c>
      <c r="G11" s="38"/>
      <c r="H11" s="21">
        <f t="shared" si="1"/>
        <v>0</v>
      </c>
    </row>
    <row r="12" spans="1:8" x14ac:dyDescent="0.2">
      <c r="A12" s="22" t="s">
        <v>55</v>
      </c>
      <c r="B12" s="23" t="s">
        <v>3</v>
      </c>
      <c r="C12" s="21"/>
      <c r="D12" s="21"/>
      <c r="E12" s="21"/>
      <c r="F12" s="21">
        <f>D12+E12</f>
        <v>0</v>
      </c>
      <c r="G12" s="38"/>
      <c r="H12" s="21">
        <f t="shared" si="1"/>
        <v>0</v>
      </c>
    </row>
    <row r="13" spans="1:8" x14ac:dyDescent="0.2">
      <c r="A13" s="22"/>
      <c r="B13" s="23"/>
      <c r="C13" s="24"/>
      <c r="D13" s="24"/>
      <c r="E13" s="24"/>
      <c r="F13" s="24"/>
      <c r="G13" s="24"/>
      <c r="H13" s="21">
        <f t="shared" si="1"/>
        <v>0</v>
      </c>
    </row>
    <row r="14" spans="1:8" x14ac:dyDescent="0.2">
      <c r="A14" s="25"/>
      <c r="B14" s="3" t="s">
        <v>4</v>
      </c>
      <c r="C14" s="21">
        <f t="shared" ref="C14:G14" si="2">SUM(C15:C20)</f>
        <v>0</v>
      </c>
      <c r="D14" s="21">
        <f t="shared" si="2"/>
        <v>0</v>
      </c>
      <c r="E14" s="21">
        <f t="shared" si="2"/>
        <v>0</v>
      </c>
      <c r="F14" s="21">
        <f t="shared" si="2"/>
        <v>0</v>
      </c>
      <c r="G14" s="21">
        <f t="shared" si="2"/>
        <v>0</v>
      </c>
      <c r="H14" s="21">
        <f t="shared" si="1"/>
        <v>0</v>
      </c>
    </row>
    <row r="15" spans="1:8" x14ac:dyDescent="0.2">
      <c r="A15" s="22" t="s">
        <v>56</v>
      </c>
      <c r="B15" s="23" t="s">
        <v>5</v>
      </c>
      <c r="C15" s="21"/>
      <c r="D15" s="21"/>
      <c r="E15" s="21"/>
      <c r="F15" s="21">
        <f t="shared" ref="F15:F20" si="3">D15+E15</f>
        <v>0</v>
      </c>
      <c r="G15" s="39"/>
      <c r="H15" s="21">
        <f t="shared" si="1"/>
        <v>0</v>
      </c>
    </row>
    <row r="16" spans="1:8" x14ac:dyDescent="0.2">
      <c r="A16" s="22" t="s">
        <v>57</v>
      </c>
      <c r="B16" s="23" t="s">
        <v>6</v>
      </c>
      <c r="C16" s="21"/>
      <c r="D16" s="21"/>
      <c r="E16" s="21"/>
      <c r="F16" s="21">
        <f t="shared" si="3"/>
        <v>0</v>
      </c>
      <c r="G16" s="38"/>
      <c r="H16" s="21">
        <f t="shared" si="1"/>
        <v>0</v>
      </c>
    </row>
    <row r="17" spans="1:8" x14ac:dyDescent="0.2">
      <c r="A17" s="22" t="s">
        <v>58</v>
      </c>
      <c r="B17" s="23" t="s">
        <v>7</v>
      </c>
      <c r="C17" s="21"/>
      <c r="D17" s="21"/>
      <c r="E17" s="21"/>
      <c r="F17" s="21">
        <f t="shared" si="3"/>
        <v>0</v>
      </c>
      <c r="G17" s="38"/>
      <c r="H17" s="21">
        <f t="shared" si="1"/>
        <v>0</v>
      </c>
    </row>
    <row r="18" spans="1:8" x14ac:dyDescent="0.2">
      <c r="A18" s="22" t="s">
        <v>59</v>
      </c>
      <c r="B18" s="23" t="s">
        <v>8</v>
      </c>
      <c r="C18" s="21"/>
      <c r="D18" s="21"/>
      <c r="E18" s="21"/>
      <c r="F18" s="21">
        <f t="shared" si="3"/>
        <v>0</v>
      </c>
      <c r="G18" s="38"/>
      <c r="H18" s="21">
        <f t="shared" si="1"/>
        <v>0</v>
      </c>
    </row>
    <row r="19" spans="1:8" x14ac:dyDescent="0.2">
      <c r="A19" s="22" t="s">
        <v>60</v>
      </c>
      <c r="B19" s="23" t="s">
        <v>9</v>
      </c>
      <c r="C19" s="21"/>
      <c r="D19" s="21"/>
      <c r="E19" s="21"/>
      <c r="F19" s="21">
        <f t="shared" si="3"/>
        <v>0</v>
      </c>
      <c r="G19" s="38"/>
      <c r="H19" s="21">
        <f t="shared" si="1"/>
        <v>0</v>
      </c>
    </row>
    <row r="20" spans="1:8" x14ac:dyDescent="0.2">
      <c r="A20" s="22" t="s">
        <v>61</v>
      </c>
      <c r="B20" s="23" t="s">
        <v>10</v>
      </c>
      <c r="C20" s="21"/>
      <c r="D20" s="21"/>
      <c r="E20" s="21"/>
      <c r="F20" s="21">
        <f t="shared" si="3"/>
        <v>0</v>
      </c>
      <c r="G20" s="38"/>
      <c r="H20" s="21">
        <f t="shared" si="1"/>
        <v>0</v>
      </c>
    </row>
    <row r="21" spans="1:8" x14ac:dyDescent="0.2">
      <c r="A21" s="22"/>
      <c r="B21" s="23"/>
      <c r="C21" s="24"/>
      <c r="D21" s="24"/>
      <c r="E21" s="24"/>
      <c r="F21" s="24"/>
      <c r="G21" s="24"/>
      <c r="H21" s="21">
        <f t="shared" si="1"/>
        <v>0</v>
      </c>
    </row>
    <row r="22" spans="1:8" x14ac:dyDescent="0.2">
      <c r="A22" s="25"/>
      <c r="B22" s="3" t="s">
        <v>11</v>
      </c>
      <c r="C22" s="21">
        <f t="shared" ref="C22:G22" si="4">SUM(C23)</f>
        <v>0</v>
      </c>
      <c r="D22" s="21">
        <f t="shared" si="4"/>
        <v>0</v>
      </c>
      <c r="E22" s="21">
        <f t="shared" si="4"/>
        <v>0</v>
      </c>
      <c r="F22" s="21">
        <f t="shared" si="4"/>
        <v>0</v>
      </c>
      <c r="G22" s="21">
        <f t="shared" si="4"/>
        <v>0</v>
      </c>
      <c r="H22" s="21">
        <f t="shared" si="1"/>
        <v>0</v>
      </c>
    </row>
    <row r="23" spans="1:8" x14ac:dyDescent="0.2">
      <c r="A23" s="22" t="s">
        <v>62</v>
      </c>
      <c r="B23" s="23" t="s">
        <v>11</v>
      </c>
      <c r="C23" s="21"/>
      <c r="D23" s="21"/>
      <c r="E23" s="21"/>
      <c r="F23" s="21">
        <f>D23+E23</f>
        <v>0</v>
      </c>
      <c r="G23" s="37"/>
      <c r="H23" s="21">
        <f t="shared" si="1"/>
        <v>0</v>
      </c>
    </row>
    <row r="24" spans="1:8" x14ac:dyDescent="0.2">
      <c r="A24" s="22"/>
      <c r="B24" s="23"/>
      <c r="C24" s="24"/>
      <c r="D24" s="24"/>
      <c r="E24" s="24"/>
      <c r="F24" s="24"/>
      <c r="G24" s="24"/>
      <c r="H24" s="21">
        <f t="shared" si="1"/>
        <v>0</v>
      </c>
    </row>
    <row r="25" spans="1:8" x14ac:dyDescent="0.2">
      <c r="A25" s="25"/>
      <c r="B25" s="3" t="s">
        <v>12</v>
      </c>
      <c r="C25" s="21">
        <f t="shared" ref="C25:G25" si="5">SUM(C26)</f>
        <v>0</v>
      </c>
      <c r="D25" s="21">
        <f t="shared" si="5"/>
        <v>0</v>
      </c>
      <c r="E25" s="21">
        <f t="shared" si="5"/>
        <v>0</v>
      </c>
      <c r="F25" s="21">
        <f t="shared" si="5"/>
        <v>0</v>
      </c>
      <c r="G25" s="21">
        <f t="shared" si="5"/>
        <v>0</v>
      </c>
      <c r="H25" s="21">
        <f t="shared" si="1"/>
        <v>0</v>
      </c>
    </row>
    <row r="26" spans="1:8" x14ac:dyDescent="0.2">
      <c r="A26" s="22" t="s">
        <v>63</v>
      </c>
      <c r="B26" s="23" t="s">
        <v>12</v>
      </c>
      <c r="C26" s="21"/>
      <c r="D26" s="21"/>
      <c r="E26" s="21"/>
      <c r="F26" s="21">
        <f>D26+E26</f>
        <v>0</v>
      </c>
      <c r="G26" s="37"/>
      <c r="H26" s="21">
        <f t="shared" si="1"/>
        <v>0</v>
      </c>
    </row>
    <row r="27" spans="1:8" x14ac:dyDescent="0.2">
      <c r="A27" s="22"/>
      <c r="B27" s="23"/>
      <c r="C27" s="24"/>
      <c r="D27" s="24"/>
      <c r="E27" s="24"/>
      <c r="F27" s="24"/>
      <c r="G27" s="24"/>
      <c r="H27" s="21">
        <f t="shared" si="1"/>
        <v>0</v>
      </c>
    </row>
    <row r="28" spans="1:8" x14ac:dyDescent="0.2">
      <c r="A28" s="25"/>
      <c r="B28" s="3" t="s">
        <v>13</v>
      </c>
      <c r="C28" s="21">
        <f t="shared" ref="C28:G28" si="6">SUM(C29)</f>
        <v>0</v>
      </c>
      <c r="D28" s="21">
        <f t="shared" si="6"/>
        <v>0</v>
      </c>
      <c r="E28" s="21">
        <f t="shared" si="6"/>
        <v>0</v>
      </c>
      <c r="F28" s="21">
        <f t="shared" si="6"/>
        <v>0</v>
      </c>
      <c r="G28" s="21">
        <f t="shared" si="6"/>
        <v>0</v>
      </c>
      <c r="H28" s="21">
        <f t="shared" si="1"/>
        <v>0</v>
      </c>
    </row>
    <row r="29" spans="1:8" x14ac:dyDescent="0.2">
      <c r="A29" s="22" t="s">
        <v>64</v>
      </c>
      <c r="B29" s="23" t="s">
        <v>13</v>
      </c>
      <c r="C29" s="21"/>
      <c r="D29" s="21"/>
      <c r="E29" s="21"/>
      <c r="F29" s="21">
        <f>D29+E29</f>
        <v>0</v>
      </c>
      <c r="G29" s="38"/>
      <c r="H29" s="21">
        <f t="shared" si="1"/>
        <v>0</v>
      </c>
    </row>
    <row r="30" spans="1:8" x14ac:dyDescent="0.2">
      <c r="A30" s="22"/>
      <c r="B30" s="26" t="s">
        <v>46</v>
      </c>
      <c r="C30" s="24"/>
      <c r="D30" s="24"/>
      <c r="E30" s="36"/>
      <c r="F30" s="36"/>
      <c r="G30" s="36"/>
      <c r="H30" s="36"/>
    </row>
    <row r="31" spans="1:8" ht="15" x14ac:dyDescent="0.25">
      <c r="A31" s="34"/>
      <c r="B31" s="27" t="s">
        <v>14</v>
      </c>
      <c r="C31" s="28">
        <f t="shared" ref="C31:G31" si="7">C28+C25+C22+C14+C8</f>
        <v>0</v>
      </c>
      <c r="D31" s="28">
        <f t="shared" si="7"/>
        <v>0</v>
      </c>
      <c r="E31" s="28">
        <f t="shared" si="7"/>
        <v>0</v>
      </c>
      <c r="F31" s="28">
        <f t="shared" si="7"/>
        <v>0</v>
      </c>
      <c r="G31" s="28">
        <f t="shared" si="7"/>
        <v>0</v>
      </c>
      <c r="H31" s="28">
        <f t="shared" ref="H31" si="8">F31-G31</f>
        <v>0</v>
      </c>
    </row>
    <row r="32" spans="1:8" x14ac:dyDescent="0.2">
      <c r="A32" s="22"/>
      <c r="B32" s="26" t="s">
        <v>46</v>
      </c>
      <c r="C32" s="24"/>
      <c r="D32" s="24"/>
      <c r="E32" s="24"/>
      <c r="F32" s="24"/>
      <c r="G32" s="24"/>
      <c r="H32" s="24"/>
    </row>
    <row r="33" spans="1:8" x14ac:dyDescent="0.2">
      <c r="A33" s="25"/>
      <c r="B33" s="3" t="s">
        <v>15</v>
      </c>
      <c r="C33" s="21">
        <f t="shared" ref="C33:G33" si="9">SUM(C34)</f>
        <v>0</v>
      </c>
      <c r="D33" s="21">
        <f t="shared" si="9"/>
        <v>0</v>
      </c>
      <c r="E33" s="21">
        <f t="shared" si="9"/>
        <v>0</v>
      </c>
      <c r="F33" s="21">
        <f t="shared" si="9"/>
        <v>0</v>
      </c>
      <c r="G33" s="21">
        <f t="shared" si="9"/>
        <v>0</v>
      </c>
      <c r="H33" s="21">
        <f>IF(G33=0,0,G33-F33)</f>
        <v>0</v>
      </c>
    </row>
    <row r="34" spans="1:8" x14ac:dyDescent="0.2">
      <c r="A34" s="22" t="s">
        <v>65</v>
      </c>
      <c r="B34" s="23" t="s">
        <v>15</v>
      </c>
      <c r="C34" s="21"/>
      <c r="D34" s="21"/>
      <c r="E34" s="21"/>
      <c r="F34" s="21">
        <f>D34+E34</f>
        <v>0</v>
      </c>
      <c r="G34" s="38"/>
      <c r="H34" s="21" t="str">
        <f>IF(G34="","",G34-F34)</f>
        <v/>
      </c>
    </row>
    <row r="35" spans="1:8" x14ac:dyDescent="0.2">
      <c r="A35" s="22"/>
      <c r="B35" s="26" t="s">
        <v>46</v>
      </c>
      <c r="C35" s="24"/>
      <c r="D35" s="24"/>
      <c r="E35" s="36"/>
      <c r="F35" s="36"/>
      <c r="G35" s="36"/>
      <c r="H35" s="36"/>
    </row>
    <row r="36" spans="1:8" ht="15" x14ac:dyDescent="0.25">
      <c r="A36" s="34"/>
      <c r="B36" s="27" t="s">
        <v>16</v>
      </c>
      <c r="C36" s="28"/>
      <c r="D36" s="28"/>
      <c r="E36" s="28"/>
      <c r="F36" s="28"/>
      <c r="G36" s="28"/>
      <c r="H36" s="28"/>
    </row>
    <row r="37" spans="1:8" ht="15" x14ac:dyDescent="0.25">
      <c r="A37" s="22"/>
      <c r="B37" s="7"/>
      <c r="C37" s="32"/>
      <c r="D37" s="32"/>
      <c r="E37" s="32"/>
      <c r="F37" s="32"/>
      <c r="G37" s="32"/>
      <c r="H37" s="32"/>
    </row>
    <row r="38" spans="1:8" x14ac:dyDescent="0.2">
      <c r="A38" s="25"/>
      <c r="B38" s="29" t="s">
        <v>48</v>
      </c>
      <c r="C38" s="21">
        <f>SUM(C39:C42)</f>
        <v>7200629.6900000004</v>
      </c>
      <c r="D38" s="21">
        <f>SUM(D39:D42)</f>
        <v>7031148.1200000001</v>
      </c>
      <c r="E38" s="21">
        <f>SUM(E39:E42)</f>
        <v>0</v>
      </c>
      <c r="F38" s="21">
        <f>SUM(F39:F42)</f>
        <v>7031148.1200000001</v>
      </c>
      <c r="G38" s="21">
        <f>SUM(G39:G42)</f>
        <v>6601383</v>
      </c>
      <c r="H38" s="21">
        <f t="shared" ref="H38:H59" si="10">F38-G38</f>
        <v>429765.12000000011</v>
      </c>
    </row>
    <row r="39" spans="1:8" x14ac:dyDescent="0.2">
      <c r="A39" s="22" t="s">
        <v>66</v>
      </c>
      <c r="B39" s="23" t="s">
        <v>17</v>
      </c>
      <c r="C39" s="21">
        <v>237208.15</v>
      </c>
      <c r="D39" s="21">
        <v>350000.04</v>
      </c>
      <c r="E39" s="21"/>
      <c r="F39" s="21">
        <f>D39+E39</f>
        <v>350000.04</v>
      </c>
      <c r="G39" s="38"/>
      <c r="H39" s="21">
        <f t="shared" si="10"/>
        <v>350000.04</v>
      </c>
    </row>
    <row r="40" spans="1:8" x14ac:dyDescent="0.2">
      <c r="A40" s="22" t="s">
        <v>67</v>
      </c>
      <c r="B40" s="23" t="s">
        <v>18</v>
      </c>
      <c r="C40" s="21">
        <v>7019639.3700000001</v>
      </c>
      <c r="D40" s="21">
        <v>6660008.04</v>
      </c>
      <c r="E40" s="21"/>
      <c r="F40" s="21">
        <f>D40+E40</f>
        <v>6660008.04</v>
      </c>
      <c r="G40" s="38">
        <f>5626485+974898</f>
        <v>6601383</v>
      </c>
      <c r="H40" s="21">
        <f t="shared" si="10"/>
        <v>58625.040000000037</v>
      </c>
    </row>
    <row r="41" spans="1:8" x14ac:dyDescent="0.2">
      <c r="A41" s="22" t="s">
        <v>68</v>
      </c>
      <c r="B41" s="23" t="s">
        <v>19</v>
      </c>
      <c r="C41" s="21">
        <v>-56217.83</v>
      </c>
      <c r="D41" s="21">
        <v>21140.04</v>
      </c>
      <c r="E41" s="21"/>
      <c r="F41" s="21">
        <f>D41+E41</f>
        <v>21140.04</v>
      </c>
      <c r="G41" s="38"/>
      <c r="H41" s="21">
        <f t="shared" si="10"/>
        <v>21140.04</v>
      </c>
    </row>
    <row r="42" spans="1:8" x14ac:dyDescent="0.2">
      <c r="A42" s="22" t="s">
        <v>69</v>
      </c>
      <c r="B42" s="23" t="s">
        <v>20</v>
      </c>
      <c r="C42" s="21"/>
      <c r="D42" s="21"/>
      <c r="E42" s="21"/>
      <c r="F42" s="21">
        <f>D42+E42</f>
        <v>0</v>
      </c>
      <c r="G42" s="40"/>
      <c r="H42" s="21">
        <f t="shared" si="10"/>
        <v>0</v>
      </c>
    </row>
    <row r="43" spans="1:8" x14ac:dyDescent="0.2">
      <c r="A43" s="22"/>
      <c r="B43" s="23"/>
      <c r="C43" s="24"/>
      <c r="D43" s="24"/>
      <c r="E43" s="24"/>
      <c r="F43" s="24"/>
      <c r="G43" s="24"/>
      <c r="H43" s="21">
        <f t="shared" si="10"/>
        <v>0</v>
      </c>
    </row>
    <row r="44" spans="1:8" x14ac:dyDescent="0.2">
      <c r="A44" s="25"/>
      <c r="B44" s="29" t="s">
        <v>49</v>
      </c>
      <c r="C44" s="21">
        <f t="shared" ref="C44:G44" si="11">SUM(C45:C46)</f>
        <v>0</v>
      </c>
      <c r="D44" s="21">
        <f t="shared" si="11"/>
        <v>0</v>
      </c>
      <c r="E44" s="21">
        <f t="shared" si="11"/>
        <v>0</v>
      </c>
      <c r="F44" s="21">
        <f t="shared" si="11"/>
        <v>0</v>
      </c>
      <c r="G44" s="21">
        <f t="shared" si="11"/>
        <v>0</v>
      </c>
      <c r="H44" s="21">
        <f t="shared" si="10"/>
        <v>0</v>
      </c>
    </row>
    <row r="45" spans="1:8" x14ac:dyDescent="0.2">
      <c r="A45" s="22" t="s">
        <v>70</v>
      </c>
      <c r="B45" s="23" t="s">
        <v>21</v>
      </c>
      <c r="C45" s="21"/>
      <c r="D45" s="21"/>
      <c r="E45" s="21"/>
      <c r="F45" s="21">
        <f>D45+E45</f>
        <v>0</v>
      </c>
      <c r="G45" s="38"/>
      <c r="H45" s="21">
        <f t="shared" si="10"/>
        <v>0</v>
      </c>
    </row>
    <row r="46" spans="1:8" x14ac:dyDescent="0.2">
      <c r="A46" s="22" t="s">
        <v>71</v>
      </c>
      <c r="B46" s="23" t="s">
        <v>22</v>
      </c>
      <c r="C46" s="21"/>
      <c r="D46" s="21"/>
      <c r="E46" s="21"/>
      <c r="F46" s="21">
        <f>D46+E46</f>
        <v>0</v>
      </c>
      <c r="G46" s="40">
        <v>0</v>
      </c>
      <c r="H46" s="21">
        <f t="shared" si="10"/>
        <v>0</v>
      </c>
    </row>
    <row r="47" spans="1:8" x14ac:dyDescent="0.2">
      <c r="A47" s="22"/>
      <c r="B47" s="23"/>
      <c r="C47" s="24"/>
      <c r="D47" s="24"/>
      <c r="E47" s="24"/>
      <c r="F47" s="24"/>
      <c r="G47" s="24"/>
      <c r="H47" s="21">
        <f t="shared" si="10"/>
        <v>0</v>
      </c>
    </row>
    <row r="48" spans="1:8" x14ac:dyDescent="0.2">
      <c r="A48" s="25"/>
      <c r="B48" s="29" t="s">
        <v>50</v>
      </c>
      <c r="C48" s="21">
        <f t="shared" ref="C48:G48" si="12">SUM(C49:C50)</f>
        <v>0</v>
      </c>
      <c r="D48" s="21">
        <f t="shared" si="12"/>
        <v>0</v>
      </c>
      <c r="E48" s="21">
        <f t="shared" si="12"/>
        <v>-212000</v>
      </c>
      <c r="F48" s="21">
        <f t="shared" si="12"/>
        <v>-212000</v>
      </c>
      <c r="G48" s="21">
        <f t="shared" si="12"/>
        <v>0</v>
      </c>
      <c r="H48" s="21">
        <f t="shared" si="10"/>
        <v>-212000</v>
      </c>
    </row>
    <row r="49" spans="1:8" x14ac:dyDescent="0.2">
      <c r="A49" s="22" t="s">
        <v>72</v>
      </c>
      <c r="B49" s="23" t="s">
        <v>23</v>
      </c>
      <c r="C49" s="21"/>
      <c r="D49" s="21"/>
      <c r="E49" s="21">
        <v>-212000</v>
      </c>
      <c r="F49" s="21">
        <f>D49+E49</f>
        <v>-212000</v>
      </c>
      <c r="G49" s="38"/>
      <c r="H49" s="21">
        <f t="shared" si="10"/>
        <v>-212000</v>
      </c>
    </row>
    <row r="50" spans="1:8" x14ac:dyDescent="0.2">
      <c r="A50" s="22" t="s">
        <v>73</v>
      </c>
      <c r="B50" s="23" t="s">
        <v>24</v>
      </c>
      <c r="C50" s="21"/>
      <c r="D50" s="21"/>
      <c r="E50" s="21"/>
      <c r="F50" s="21">
        <f>D50+E50</f>
        <v>0</v>
      </c>
      <c r="G50" s="40"/>
      <c r="H50" s="21">
        <f t="shared" si="10"/>
        <v>0</v>
      </c>
    </row>
    <row r="51" spans="1:8" x14ac:dyDescent="0.2">
      <c r="A51" s="22"/>
      <c r="B51" s="23"/>
      <c r="C51" s="24"/>
      <c r="D51" s="24"/>
      <c r="E51" s="24"/>
      <c r="F51" s="24"/>
      <c r="G51" s="24"/>
      <c r="H51" s="21">
        <f t="shared" si="10"/>
        <v>0</v>
      </c>
    </row>
    <row r="52" spans="1:8" x14ac:dyDescent="0.2">
      <c r="A52" s="25"/>
      <c r="B52" s="29" t="s">
        <v>25</v>
      </c>
      <c r="C52" s="21">
        <f t="shared" ref="C52:G52" si="13">SUM(C53:C55)</f>
        <v>0</v>
      </c>
      <c r="D52" s="21">
        <f t="shared" si="13"/>
        <v>0</v>
      </c>
      <c r="E52" s="21">
        <f t="shared" si="13"/>
        <v>0</v>
      </c>
      <c r="F52" s="21">
        <f t="shared" si="13"/>
        <v>0</v>
      </c>
      <c r="G52" s="21">
        <f t="shared" si="13"/>
        <v>0</v>
      </c>
      <c r="H52" s="21">
        <f t="shared" si="10"/>
        <v>0</v>
      </c>
    </row>
    <row r="53" spans="1:8" x14ac:dyDescent="0.2">
      <c r="A53" s="22" t="s">
        <v>74</v>
      </c>
      <c r="B53" s="23" t="s">
        <v>26</v>
      </c>
      <c r="C53" s="21"/>
      <c r="D53" s="21"/>
      <c r="E53" s="21"/>
      <c r="F53" s="21">
        <f>D53+E53</f>
        <v>0</v>
      </c>
      <c r="G53" s="38"/>
      <c r="H53" s="21">
        <f t="shared" si="10"/>
        <v>0</v>
      </c>
    </row>
    <row r="54" spans="1:8" x14ac:dyDescent="0.2">
      <c r="A54" s="22" t="s">
        <v>75</v>
      </c>
      <c r="B54" s="23" t="s">
        <v>27</v>
      </c>
      <c r="C54" s="21"/>
      <c r="D54" s="21"/>
      <c r="E54" s="21"/>
      <c r="F54" s="21">
        <f>D54+E54</f>
        <v>0</v>
      </c>
      <c r="G54" s="38"/>
      <c r="H54" s="21">
        <f t="shared" si="10"/>
        <v>0</v>
      </c>
    </row>
    <row r="55" spans="1:8" x14ac:dyDescent="0.2">
      <c r="A55" s="22" t="s">
        <v>76</v>
      </c>
      <c r="B55" s="23" t="s">
        <v>28</v>
      </c>
      <c r="C55" s="21"/>
      <c r="D55" s="21"/>
      <c r="E55" s="21"/>
      <c r="F55" s="21">
        <f>D55+E55</f>
        <v>0</v>
      </c>
      <c r="G55" s="40"/>
      <c r="H55" s="21">
        <f t="shared" si="10"/>
        <v>0</v>
      </c>
    </row>
    <row r="56" spans="1:8" x14ac:dyDescent="0.2">
      <c r="A56" s="22"/>
      <c r="B56" s="23"/>
      <c r="C56" s="24"/>
      <c r="D56" s="24"/>
      <c r="E56" s="24"/>
      <c r="F56" s="24"/>
      <c r="G56" s="24"/>
      <c r="H56" s="21">
        <f t="shared" si="10"/>
        <v>0</v>
      </c>
    </row>
    <row r="57" spans="1:8" x14ac:dyDescent="0.2">
      <c r="A57" s="25"/>
      <c r="B57" s="29" t="s">
        <v>29</v>
      </c>
      <c r="C57" s="21">
        <f t="shared" ref="C57:G57" si="14">SUM(C58:C59)</f>
        <v>0</v>
      </c>
      <c r="D57" s="21">
        <f t="shared" si="14"/>
        <v>0</v>
      </c>
      <c r="E57" s="21">
        <f t="shared" si="14"/>
        <v>0</v>
      </c>
      <c r="F57" s="21">
        <f t="shared" si="14"/>
        <v>0</v>
      </c>
      <c r="G57" s="21">
        <f t="shared" si="14"/>
        <v>0</v>
      </c>
      <c r="H57" s="21">
        <f t="shared" si="10"/>
        <v>0</v>
      </c>
    </row>
    <row r="58" spans="1:8" x14ac:dyDescent="0.2">
      <c r="A58" s="22" t="s">
        <v>77</v>
      </c>
      <c r="B58" s="23" t="s">
        <v>30</v>
      </c>
      <c r="C58" s="21"/>
      <c r="D58" s="21"/>
      <c r="E58" s="21"/>
      <c r="F58" s="21">
        <f>D58+E58</f>
        <v>0</v>
      </c>
      <c r="G58" s="38">
        <v>0</v>
      </c>
      <c r="H58" s="21">
        <f t="shared" si="10"/>
        <v>0</v>
      </c>
    </row>
    <row r="59" spans="1:8" x14ac:dyDescent="0.2">
      <c r="A59" s="22" t="s">
        <v>78</v>
      </c>
      <c r="B59" s="23" t="s">
        <v>31</v>
      </c>
      <c r="C59" s="21"/>
      <c r="D59" s="21"/>
      <c r="E59" s="21"/>
      <c r="F59" s="21">
        <f>D59+E59</f>
        <v>0</v>
      </c>
      <c r="G59" s="38"/>
      <c r="H59" s="21">
        <f t="shared" si="10"/>
        <v>0</v>
      </c>
    </row>
    <row r="60" spans="1:8" x14ac:dyDescent="0.2">
      <c r="A60" s="22"/>
      <c r="B60" s="26" t="s">
        <v>46</v>
      </c>
      <c r="C60" s="24"/>
      <c r="D60" s="24"/>
      <c r="E60" s="36"/>
      <c r="F60" s="36"/>
      <c r="G60" s="36"/>
      <c r="H60" s="36"/>
    </row>
    <row r="61" spans="1:8" ht="15" x14ac:dyDescent="0.25">
      <c r="A61" s="34"/>
      <c r="B61" s="27" t="s">
        <v>32</v>
      </c>
      <c r="C61" s="28">
        <f t="shared" ref="C61:G61" si="15">C57+C52+C48+C44+C38</f>
        <v>7200629.6900000004</v>
      </c>
      <c r="D61" s="28">
        <f t="shared" si="15"/>
        <v>7031148.1200000001</v>
      </c>
      <c r="E61" s="28">
        <f t="shared" si="15"/>
        <v>-212000</v>
      </c>
      <c r="F61" s="28">
        <f t="shared" si="15"/>
        <v>6819148.1200000001</v>
      </c>
      <c r="G61" s="28">
        <f t="shared" si="15"/>
        <v>6601383</v>
      </c>
      <c r="H61" s="28">
        <f t="shared" ref="H61" si="16">F61-G61</f>
        <v>217765.12000000011</v>
      </c>
    </row>
    <row r="62" spans="1:8" x14ac:dyDescent="0.2">
      <c r="A62" s="22"/>
      <c r="B62" s="4" t="s">
        <v>46</v>
      </c>
      <c r="C62" s="24"/>
      <c r="D62" s="24"/>
      <c r="E62" s="24"/>
      <c r="F62" s="24"/>
      <c r="G62" s="24"/>
      <c r="H62" s="24"/>
    </row>
    <row r="63" spans="1:8" ht="15" x14ac:dyDescent="0.25">
      <c r="A63" s="34"/>
      <c r="B63" s="27" t="s">
        <v>33</v>
      </c>
      <c r="C63" s="28">
        <f t="shared" ref="C63:G63" si="17">C31+C33-C61</f>
        <v>-7200629.6900000004</v>
      </c>
      <c r="D63" s="28">
        <f t="shared" si="17"/>
        <v>-7031148.1200000001</v>
      </c>
      <c r="E63" s="28">
        <f t="shared" si="17"/>
        <v>212000</v>
      </c>
      <c r="F63" s="28">
        <f t="shared" si="17"/>
        <v>-6819148.1200000001</v>
      </c>
      <c r="G63" s="28">
        <f t="shared" si="17"/>
        <v>-6601383</v>
      </c>
      <c r="H63" s="28">
        <f t="shared" ref="H63" si="18">H31-H61</f>
        <v>-217765.12000000011</v>
      </c>
    </row>
    <row r="64" spans="1:8" x14ac:dyDescent="0.2">
      <c r="A64" s="22"/>
      <c r="B64" s="26" t="s">
        <v>46</v>
      </c>
      <c r="C64" s="24"/>
      <c r="D64" s="24"/>
      <c r="E64" s="24"/>
      <c r="F64" s="24"/>
      <c r="G64" s="24"/>
      <c r="H64" s="24"/>
    </row>
    <row r="65" spans="1:8" x14ac:dyDescent="0.2">
      <c r="A65" s="25"/>
      <c r="B65" s="29" t="s">
        <v>34</v>
      </c>
      <c r="C65" s="21">
        <f t="shared" ref="C65:G65" si="19">SUM(C66:C68)</f>
        <v>134744.29</v>
      </c>
      <c r="D65" s="21">
        <f t="shared" si="19"/>
        <v>449781</v>
      </c>
      <c r="E65" s="21">
        <f t="shared" si="19"/>
        <v>0</v>
      </c>
      <c r="F65" s="21">
        <f t="shared" si="19"/>
        <v>449781</v>
      </c>
      <c r="G65" s="21">
        <f t="shared" si="19"/>
        <v>449781</v>
      </c>
      <c r="H65" s="21">
        <f>IF(G65=0,0,F65-G65)</f>
        <v>0</v>
      </c>
    </row>
    <row r="66" spans="1:8" x14ac:dyDescent="0.2">
      <c r="A66" s="22" t="s">
        <v>79</v>
      </c>
      <c r="B66" s="23" t="s">
        <v>35</v>
      </c>
      <c r="C66" s="21">
        <v>134744.29</v>
      </c>
      <c r="D66" s="21">
        <v>449781</v>
      </c>
      <c r="E66" s="21"/>
      <c r="F66" s="21">
        <f>D66+E66</f>
        <v>449781</v>
      </c>
      <c r="G66" s="38">
        <v>449781</v>
      </c>
      <c r="H66" s="21">
        <f>IF(G66="","",F66-G66)</f>
        <v>0</v>
      </c>
    </row>
    <row r="67" spans="1:8" x14ac:dyDescent="0.2">
      <c r="A67" s="22" t="s">
        <v>80</v>
      </c>
      <c r="B67" s="23" t="s">
        <v>36</v>
      </c>
      <c r="C67" s="21"/>
      <c r="D67" s="21">
        <v>0</v>
      </c>
      <c r="E67" s="21"/>
      <c r="F67" s="21">
        <f>D67+E67</f>
        <v>0</v>
      </c>
      <c r="G67" s="38"/>
      <c r="H67" s="21" t="str">
        <f>IF(G67="","",F67-G67)</f>
        <v/>
      </c>
    </row>
    <row r="68" spans="1:8" x14ac:dyDescent="0.2">
      <c r="A68" s="22" t="s">
        <v>81</v>
      </c>
      <c r="B68" s="23" t="s">
        <v>37</v>
      </c>
      <c r="C68" s="21"/>
      <c r="D68" s="21">
        <v>0</v>
      </c>
      <c r="E68" s="21"/>
      <c r="F68" s="21">
        <f>D68+E68</f>
        <v>0</v>
      </c>
      <c r="G68" s="38"/>
      <c r="H68" s="21" t="str">
        <f>IF(G68="","",F68-G68)</f>
        <v/>
      </c>
    </row>
    <row r="69" spans="1:8" x14ac:dyDescent="0.2">
      <c r="A69" s="22"/>
      <c r="B69" s="1" t="s">
        <v>46</v>
      </c>
      <c r="C69" s="24"/>
      <c r="D69" s="24"/>
      <c r="E69" s="36"/>
      <c r="F69" s="36"/>
      <c r="G69" s="36"/>
      <c r="H69" s="36"/>
    </row>
    <row r="70" spans="1:8" x14ac:dyDescent="0.2">
      <c r="A70" s="25"/>
      <c r="B70" s="29" t="s">
        <v>38</v>
      </c>
      <c r="C70" s="21">
        <f>SUM(C71:C72)</f>
        <v>0</v>
      </c>
      <c r="D70" s="21">
        <f>D71-D72</f>
        <v>0</v>
      </c>
      <c r="E70" s="21">
        <f>E71-E72</f>
        <v>0</v>
      </c>
      <c r="F70" s="21">
        <f>F71-F72</f>
        <v>0</v>
      </c>
      <c r="G70" s="21">
        <f>G71-G72</f>
        <v>0</v>
      </c>
      <c r="H70" s="21">
        <f>IF(G70=0,0,G70-F70)</f>
        <v>0</v>
      </c>
    </row>
    <row r="71" spans="1:8" x14ac:dyDescent="0.2">
      <c r="A71" s="22" t="s">
        <v>82</v>
      </c>
      <c r="B71" s="23" t="s">
        <v>39</v>
      </c>
      <c r="C71" s="21"/>
      <c r="D71" s="21"/>
      <c r="E71" s="21"/>
      <c r="F71" s="21">
        <f>D71+E71</f>
        <v>0</v>
      </c>
      <c r="G71" s="38"/>
      <c r="H71" s="21" t="str">
        <f>IF(G71="","",G71-F71)</f>
        <v/>
      </c>
    </row>
    <row r="72" spans="1:8" x14ac:dyDescent="0.2">
      <c r="A72" s="22" t="s">
        <v>83</v>
      </c>
      <c r="B72" s="23" t="s">
        <v>40</v>
      </c>
      <c r="C72" s="21"/>
      <c r="D72" s="21"/>
      <c r="E72" s="21"/>
      <c r="F72" s="21">
        <f>D72+E72</f>
        <v>0</v>
      </c>
      <c r="G72" s="38"/>
      <c r="H72" s="21" t="str">
        <f>IF(G72="","",F72-G72)</f>
        <v/>
      </c>
    </row>
    <row r="73" spans="1:8" x14ac:dyDescent="0.2">
      <c r="A73" s="22"/>
      <c r="B73" s="26" t="s">
        <v>46</v>
      </c>
      <c r="C73" s="24"/>
      <c r="D73" s="24"/>
      <c r="E73" s="36"/>
      <c r="F73" s="36"/>
      <c r="G73" s="36"/>
      <c r="H73" s="36"/>
    </row>
    <row r="74" spans="1:8" x14ac:dyDescent="0.2">
      <c r="A74" s="25"/>
      <c r="B74" s="29" t="s">
        <v>41</v>
      </c>
      <c r="C74" s="21">
        <f t="shared" ref="C74:G74" si="20">SUM(C75:C77)</f>
        <v>0</v>
      </c>
      <c r="D74" s="21">
        <f t="shared" si="20"/>
        <v>0</v>
      </c>
      <c r="E74" s="21">
        <f t="shared" si="20"/>
        <v>0</v>
      </c>
      <c r="F74" s="21">
        <f t="shared" si="20"/>
        <v>0</v>
      </c>
      <c r="G74" s="21">
        <f t="shared" si="20"/>
        <v>0</v>
      </c>
      <c r="H74" s="21">
        <f>IF(G74=0,0,F74-G74)</f>
        <v>0</v>
      </c>
    </row>
    <row r="75" spans="1:8" x14ac:dyDescent="0.2">
      <c r="A75" s="22" t="s">
        <v>84</v>
      </c>
      <c r="B75" s="23" t="s">
        <v>42</v>
      </c>
      <c r="C75" s="21"/>
      <c r="D75" s="21"/>
      <c r="E75" s="21"/>
      <c r="F75" s="21">
        <f>D75+E75</f>
        <v>0</v>
      </c>
      <c r="G75" s="38"/>
      <c r="H75" s="21" t="str">
        <f>IF(G75="","",F75-G75)</f>
        <v/>
      </c>
    </row>
    <row r="76" spans="1:8" x14ac:dyDescent="0.2">
      <c r="A76" s="22" t="s">
        <v>85</v>
      </c>
      <c r="B76" s="23" t="s">
        <v>43</v>
      </c>
      <c r="C76" s="21"/>
      <c r="D76" s="21"/>
      <c r="E76" s="21"/>
      <c r="F76" s="21">
        <f>D76+E76</f>
        <v>0</v>
      </c>
      <c r="G76" s="38"/>
      <c r="H76" s="21" t="str">
        <f>IF(G76="","",F76-G76)</f>
        <v/>
      </c>
    </row>
    <row r="77" spans="1:8" x14ac:dyDescent="0.2">
      <c r="A77" s="22" t="s">
        <v>86</v>
      </c>
      <c r="B77" s="23" t="s">
        <v>44</v>
      </c>
      <c r="C77" s="21"/>
      <c r="D77" s="21"/>
      <c r="E77" s="21"/>
      <c r="F77" s="21">
        <f>D77+E77</f>
        <v>0</v>
      </c>
      <c r="G77" s="38"/>
      <c r="H77" s="21" t="str">
        <f>IF(G77="","",F77-G77)</f>
        <v/>
      </c>
    </row>
    <row r="78" spans="1:8" x14ac:dyDescent="0.2">
      <c r="A78" s="30"/>
      <c r="B78" s="4" t="s">
        <v>46</v>
      </c>
      <c r="C78" s="24"/>
      <c r="D78" s="24"/>
      <c r="E78" s="36"/>
      <c r="F78" s="36"/>
      <c r="G78" s="36"/>
      <c r="H78" s="36"/>
    </row>
    <row r="79" spans="1:8" ht="15" x14ac:dyDescent="0.25">
      <c r="A79" s="35"/>
      <c r="B79" s="27" t="s">
        <v>45</v>
      </c>
      <c r="C79" s="28">
        <f>C63-C65-C70-C74</f>
        <v>-7335373.9800000004</v>
      </c>
      <c r="D79" s="28">
        <f>D63-D65+D70-D74</f>
        <v>-7480929.1200000001</v>
      </c>
      <c r="E79" s="28">
        <f>E63-E65+E70-E74</f>
        <v>212000</v>
      </c>
      <c r="F79" s="28">
        <f>F63-F65+F70-F74</f>
        <v>-7268929.1200000001</v>
      </c>
      <c r="G79" s="28">
        <f>G63-G65+G70-G74</f>
        <v>-7051164</v>
      </c>
      <c r="H79" s="28">
        <f>H63-H65+H70-H74</f>
        <v>-217765.12000000011</v>
      </c>
    </row>
    <row r="82" spans="1:2" ht="15" x14ac:dyDescent="0.25">
      <c r="A82" s="41" t="s">
        <v>97</v>
      </c>
    </row>
    <row r="83" spans="1:2" x14ac:dyDescent="0.2">
      <c r="B83" s="42"/>
    </row>
    <row r="84" spans="1:2" x14ac:dyDescent="0.2">
      <c r="B84" s="43"/>
    </row>
    <row r="85" spans="1:2" x14ac:dyDescent="0.2">
      <c r="B85" s="43"/>
    </row>
    <row r="86" spans="1:2" x14ac:dyDescent="0.2">
      <c r="B86" s="43"/>
    </row>
    <row r="87" spans="1:2" x14ac:dyDescent="0.2">
      <c r="B87" s="43"/>
    </row>
    <row r="88" spans="1:2" x14ac:dyDescent="0.2">
      <c r="B88" s="43"/>
    </row>
    <row r="89" spans="1:2" x14ac:dyDescent="0.2">
      <c r="B89" s="43"/>
    </row>
    <row r="90" spans="1:2" x14ac:dyDescent="0.2">
      <c r="B90" s="43"/>
    </row>
    <row r="91" spans="1:2" x14ac:dyDescent="0.2">
      <c r="B91" s="43"/>
    </row>
    <row r="92" spans="1:2" x14ac:dyDescent="0.2">
      <c r="B92" s="43"/>
    </row>
    <row r="93" spans="1:2" x14ac:dyDescent="0.2">
      <c r="B93" s="43"/>
    </row>
    <row r="94" spans="1:2" x14ac:dyDescent="0.2">
      <c r="B94" s="43"/>
    </row>
    <row r="95" spans="1:2" x14ac:dyDescent="0.2">
      <c r="B95" s="43"/>
    </row>
  </sheetData>
  <phoneticPr fontId="7" type="noConversion"/>
  <conditionalFormatting sqref="A79">
    <cfRule type="expression" dxfId="7" priority="1" stopIfTrue="1">
      <formula>#REF!="Y"</formula>
    </cfRule>
  </conditionalFormatting>
  <pageMargins left="0.78740157480314965" right="0.78740157480314965" top="0.78740157480314965" bottom="0.78740157480314965" header="0.51181102362204722" footer="0.51181102362204722"/>
  <pageSetup paperSize="9" scale="53" orientation="portrait" r:id="rId1"/>
  <headerFooter alignWithMargins="0">
    <oddHeader>&amp;R&amp;D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3">
    <pageSetUpPr fitToPage="1"/>
  </sheetPr>
  <dimension ref="A1:I95"/>
  <sheetViews>
    <sheetView zoomScale="84" zoomScaleNormal="84" workbookViewId="0">
      <pane xSplit="2" ySplit="5" topLeftCell="C29" activePane="bottomRight" state="frozen"/>
      <selection activeCell="H13" sqref="H13"/>
      <selection pane="topRight" activeCell="H13" sqref="H13"/>
      <selection pane="bottomLeft" activeCell="H13" sqref="H13"/>
      <selection pane="bottomRight" activeCell="G49" sqref="G49"/>
    </sheetView>
  </sheetViews>
  <sheetFormatPr defaultColWidth="9.140625" defaultRowHeight="12.75" x14ac:dyDescent="0.2"/>
  <cols>
    <col min="1" max="1" width="6.28515625" style="5" customWidth="1"/>
    <col min="2" max="2" width="56.140625" style="5" bestFit="1" customWidth="1"/>
    <col min="3" max="8" width="16.7109375" style="5" customWidth="1"/>
    <col min="9" max="9" width="9.140625" style="49"/>
    <col min="10" max="16384" width="9.140625" style="5"/>
  </cols>
  <sheetData>
    <row r="1" spans="1:8" x14ac:dyDescent="0.2">
      <c r="A1" s="9"/>
      <c r="B1" s="10"/>
      <c r="C1" s="11"/>
      <c r="D1" s="11"/>
      <c r="E1" s="11"/>
      <c r="F1" s="11"/>
      <c r="G1" s="11"/>
      <c r="H1" s="11"/>
    </row>
    <row r="2" spans="1:8" ht="33" customHeight="1" x14ac:dyDescent="0.2">
      <c r="A2" s="12"/>
      <c r="B2" s="13"/>
      <c r="C2" s="14" t="s">
        <v>120</v>
      </c>
      <c r="D2" s="14" t="s">
        <v>118</v>
      </c>
      <c r="E2" s="14" t="s">
        <v>89</v>
      </c>
      <c r="F2" s="14" t="s">
        <v>119</v>
      </c>
      <c r="G2" s="14" t="s">
        <v>117</v>
      </c>
      <c r="H2" s="14" t="s">
        <v>90</v>
      </c>
    </row>
    <row r="3" spans="1:8" x14ac:dyDescent="0.2">
      <c r="A3" s="12"/>
      <c r="B3" s="6" t="s">
        <v>87</v>
      </c>
      <c r="C3" s="14"/>
      <c r="D3" s="14"/>
      <c r="E3" s="14"/>
      <c r="F3" s="14"/>
      <c r="G3" s="14" t="s">
        <v>116</v>
      </c>
      <c r="H3" s="14"/>
    </row>
    <row r="4" spans="1:8" x14ac:dyDescent="0.2">
      <c r="A4" s="12"/>
      <c r="B4" s="6" t="s">
        <v>107</v>
      </c>
      <c r="C4" s="15"/>
      <c r="D4" s="15"/>
      <c r="E4" s="15"/>
      <c r="F4" s="15"/>
      <c r="G4" s="15"/>
      <c r="H4" s="15"/>
    </row>
    <row r="5" spans="1:8" x14ac:dyDescent="0.2">
      <c r="A5" s="12"/>
      <c r="B5" s="13" t="s">
        <v>46</v>
      </c>
      <c r="C5" s="16"/>
      <c r="D5" s="16"/>
      <c r="E5" s="17"/>
      <c r="F5" s="17"/>
      <c r="G5" s="17"/>
      <c r="H5" s="17"/>
    </row>
    <row r="6" spans="1:8" ht="15" x14ac:dyDescent="0.25">
      <c r="A6" s="33"/>
      <c r="B6" s="27" t="s">
        <v>0</v>
      </c>
      <c r="C6" s="31"/>
      <c r="D6" s="31"/>
      <c r="E6" s="31"/>
      <c r="F6" s="31"/>
      <c r="G6" s="31"/>
      <c r="H6" s="31"/>
    </row>
    <row r="7" spans="1:8" x14ac:dyDescent="0.2">
      <c r="A7" s="18"/>
      <c r="B7" s="19" t="s">
        <v>46</v>
      </c>
      <c r="C7" s="8"/>
      <c r="D7" s="8"/>
      <c r="E7" s="2"/>
      <c r="F7" s="2"/>
      <c r="G7" s="2"/>
      <c r="H7" s="2"/>
    </row>
    <row r="8" spans="1:8" x14ac:dyDescent="0.2">
      <c r="A8" s="20"/>
      <c r="B8" s="3" t="s">
        <v>47</v>
      </c>
      <c r="C8" s="21">
        <f t="shared" ref="C8" si="0">SUM(C9:C12)</f>
        <v>23067.06</v>
      </c>
      <c r="D8" s="21">
        <f t="shared" ref="D8:G8" si="1">SUM(D9:D12)</f>
        <v>1744.92</v>
      </c>
      <c r="E8" s="21">
        <f t="shared" si="1"/>
        <v>0</v>
      </c>
      <c r="F8" s="21">
        <f t="shared" si="1"/>
        <v>1744.92</v>
      </c>
      <c r="G8" s="21">
        <f t="shared" si="1"/>
        <v>5700</v>
      </c>
      <c r="H8" s="21">
        <f>F8-G8</f>
        <v>-3955.08</v>
      </c>
    </row>
    <row r="9" spans="1:8" x14ac:dyDescent="0.2">
      <c r="A9" s="22" t="s">
        <v>51</v>
      </c>
      <c r="B9" s="23" t="s">
        <v>1</v>
      </c>
      <c r="C9" s="21">
        <v>1941.04</v>
      </c>
      <c r="D9" s="21">
        <v>1744.92</v>
      </c>
      <c r="E9" s="21"/>
      <c r="F9" s="21">
        <f>D9+E9</f>
        <v>1744.92</v>
      </c>
      <c r="G9" s="39">
        <v>1700</v>
      </c>
      <c r="H9" s="21">
        <f t="shared" ref="H9:H29" si="2">F9-G9</f>
        <v>44.920000000000073</v>
      </c>
    </row>
    <row r="10" spans="1:8" x14ac:dyDescent="0.2">
      <c r="A10" s="22" t="s">
        <v>52</v>
      </c>
      <c r="B10" s="23" t="s">
        <v>53</v>
      </c>
      <c r="C10" s="21"/>
      <c r="D10" s="21">
        <v>0</v>
      </c>
      <c r="E10" s="21"/>
      <c r="F10" s="21">
        <f>D10+E10</f>
        <v>0</v>
      </c>
      <c r="G10" s="38"/>
      <c r="H10" s="21">
        <f t="shared" si="2"/>
        <v>0</v>
      </c>
    </row>
    <row r="11" spans="1:8" x14ac:dyDescent="0.2">
      <c r="A11" s="22" t="s">
        <v>54</v>
      </c>
      <c r="B11" s="23" t="s">
        <v>2</v>
      </c>
      <c r="C11" s="21"/>
      <c r="D11" s="21"/>
      <c r="E11" s="21"/>
      <c r="F11" s="21">
        <f>D11+E11</f>
        <v>0</v>
      </c>
      <c r="G11" s="38"/>
      <c r="H11" s="21">
        <f t="shared" si="2"/>
        <v>0</v>
      </c>
    </row>
    <row r="12" spans="1:8" x14ac:dyDescent="0.2">
      <c r="A12" s="22" t="s">
        <v>55</v>
      </c>
      <c r="B12" s="23" t="s">
        <v>3</v>
      </c>
      <c r="C12" s="21">
        <v>21126.02</v>
      </c>
      <c r="D12" s="21"/>
      <c r="E12" s="21"/>
      <c r="F12" s="21">
        <f>D12+E12</f>
        <v>0</v>
      </c>
      <c r="G12" s="38">
        <v>4000</v>
      </c>
      <c r="H12" s="21">
        <f t="shared" si="2"/>
        <v>-4000</v>
      </c>
    </row>
    <row r="13" spans="1:8" x14ac:dyDescent="0.2">
      <c r="A13" s="22"/>
      <c r="B13" s="23"/>
      <c r="C13" s="24"/>
      <c r="D13" s="24"/>
      <c r="E13" s="24"/>
      <c r="F13" s="24"/>
      <c r="G13" s="24"/>
      <c r="H13" s="21">
        <f t="shared" si="2"/>
        <v>0</v>
      </c>
    </row>
    <row r="14" spans="1:8" x14ac:dyDescent="0.2">
      <c r="A14" s="25"/>
      <c r="B14" s="3" t="s">
        <v>4</v>
      </c>
      <c r="C14" s="21">
        <f t="shared" ref="C14" si="3">SUM(C15:C20)</f>
        <v>72478.25</v>
      </c>
      <c r="D14" s="21">
        <f t="shared" ref="D14:G14" si="4">SUM(D15:D20)</f>
        <v>800.04</v>
      </c>
      <c r="E14" s="21">
        <f t="shared" si="4"/>
        <v>0</v>
      </c>
      <c r="F14" s="21">
        <f t="shared" si="4"/>
        <v>800.04</v>
      </c>
      <c r="G14" s="21">
        <f t="shared" si="4"/>
        <v>27800</v>
      </c>
      <c r="H14" s="21">
        <f t="shared" si="2"/>
        <v>-26999.96</v>
      </c>
    </row>
    <row r="15" spans="1:8" x14ac:dyDescent="0.2">
      <c r="A15" s="22" t="s">
        <v>56</v>
      </c>
      <c r="B15" s="23" t="s">
        <v>5</v>
      </c>
      <c r="C15" s="21"/>
      <c r="D15" s="21"/>
      <c r="E15" s="21"/>
      <c r="F15" s="21">
        <f t="shared" ref="F15:F20" si="5">D15+E15</f>
        <v>0</v>
      </c>
      <c r="G15" s="39"/>
      <c r="H15" s="21">
        <f t="shared" si="2"/>
        <v>0</v>
      </c>
    </row>
    <row r="16" spans="1:8" x14ac:dyDescent="0.2">
      <c r="A16" s="22" t="s">
        <v>57</v>
      </c>
      <c r="B16" s="23" t="s">
        <v>6</v>
      </c>
      <c r="C16" s="21"/>
      <c r="D16" s="21"/>
      <c r="E16" s="21"/>
      <c r="F16" s="21">
        <f t="shared" si="5"/>
        <v>0</v>
      </c>
      <c r="G16" s="38"/>
      <c r="H16" s="21">
        <f t="shared" si="2"/>
        <v>0</v>
      </c>
    </row>
    <row r="17" spans="1:8" x14ac:dyDescent="0.2">
      <c r="A17" s="22" t="s">
        <v>58</v>
      </c>
      <c r="B17" s="23" t="s">
        <v>7</v>
      </c>
      <c r="C17" s="21"/>
      <c r="D17" s="21"/>
      <c r="E17" s="21"/>
      <c r="F17" s="21">
        <f t="shared" si="5"/>
        <v>0</v>
      </c>
      <c r="G17" s="38"/>
      <c r="H17" s="21">
        <f t="shared" si="2"/>
        <v>0</v>
      </c>
    </row>
    <row r="18" spans="1:8" x14ac:dyDescent="0.2">
      <c r="A18" s="22" t="s">
        <v>59</v>
      </c>
      <c r="B18" s="23" t="s">
        <v>8</v>
      </c>
      <c r="C18" s="21">
        <v>58696.9</v>
      </c>
      <c r="D18" s="21">
        <v>800.04</v>
      </c>
      <c r="E18" s="21"/>
      <c r="F18" s="21">
        <f t="shared" si="5"/>
        <v>800.04</v>
      </c>
      <c r="G18" s="38">
        <v>27800</v>
      </c>
      <c r="H18" s="21">
        <f t="shared" si="2"/>
        <v>-26999.96</v>
      </c>
    </row>
    <row r="19" spans="1:8" x14ac:dyDescent="0.2">
      <c r="A19" s="22" t="s">
        <v>60</v>
      </c>
      <c r="B19" s="23" t="s">
        <v>9</v>
      </c>
      <c r="C19" s="21"/>
      <c r="D19" s="21"/>
      <c r="E19" s="21"/>
      <c r="F19" s="21">
        <f t="shared" si="5"/>
        <v>0</v>
      </c>
      <c r="G19" s="38"/>
      <c r="H19" s="21">
        <f t="shared" si="2"/>
        <v>0</v>
      </c>
    </row>
    <row r="20" spans="1:8" x14ac:dyDescent="0.2">
      <c r="A20" s="22" t="s">
        <v>61</v>
      </c>
      <c r="B20" s="23" t="s">
        <v>10</v>
      </c>
      <c r="C20" s="21">
        <v>13781.35</v>
      </c>
      <c r="D20" s="21"/>
      <c r="E20" s="21"/>
      <c r="F20" s="21">
        <f t="shared" si="5"/>
        <v>0</v>
      </c>
      <c r="G20" s="38"/>
      <c r="H20" s="21">
        <f t="shared" si="2"/>
        <v>0</v>
      </c>
    </row>
    <row r="21" spans="1:8" x14ac:dyDescent="0.2">
      <c r="A21" s="22"/>
      <c r="B21" s="23"/>
      <c r="C21" s="24"/>
      <c r="D21" s="24"/>
      <c r="E21" s="24"/>
      <c r="F21" s="24"/>
      <c r="G21" s="24"/>
      <c r="H21" s="21">
        <f t="shared" si="2"/>
        <v>0</v>
      </c>
    </row>
    <row r="22" spans="1:8" x14ac:dyDescent="0.2">
      <c r="A22" s="25"/>
      <c r="B22" s="3" t="s">
        <v>11</v>
      </c>
      <c r="C22" s="21">
        <f t="shared" ref="C22" si="6">SUM(C23)</f>
        <v>2807043.56</v>
      </c>
      <c r="D22" s="21">
        <f t="shared" ref="D22:G22" si="7">SUM(D23)</f>
        <v>1630445.88</v>
      </c>
      <c r="E22" s="21">
        <f t="shared" si="7"/>
        <v>0</v>
      </c>
      <c r="F22" s="21">
        <f t="shared" si="7"/>
        <v>1630445.88</v>
      </c>
      <c r="G22" s="21">
        <f t="shared" si="7"/>
        <v>2077464</v>
      </c>
      <c r="H22" s="21">
        <f t="shared" si="2"/>
        <v>-447018.12000000011</v>
      </c>
    </row>
    <row r="23" spans="1:8" x14ac:dyDescent="0.2">
      <c r="A23" s="22" t="s">
        <v>62</v>
      </c>
      <c r="B23" s="23" t="s">
        <v>11</v>
      </c>
      <c r="C23" s="21">
        <v>2807043.56</v>
      </c>
      <c r="D23" s="21">
        <v>1630445.88</v>
      </c>
      <c r="E23" s="21"/>
      <c r="F23" s="21">
        <f>D23+E23</f>
        <v>1630445.88</v>
      </c>
      <c r="G23" s="37">
        <v>2077464</v>
      </c>
      <c r="H23" s="21">
        <f t="shared" si="2"/>
        <v>-447018.12000000011</v>
      </c>
    </row>
    <row r="24" spans="1:8" x14ac:dyDescent="0.2">
      <c r="A24" s="22"/>
      <c r="B24" s="23"/>
      <c r="C24" s="24"/>
      <c r="D24" s="24"/>
      <c r="E24" s="24"/>
      <c r="F24" s="24"/>
      <c r="G24" s="24"/>
      <c r="H24" s="21">
        <f t="shared" si="2"/>
        <v>0</v>
      </c>
    </row>
    <row r="25" spans="1:8" x14ac:dyDescent="0.2">
      <c r="A25" s="25"/>
      <c r="B25" s="3" t="s">
        <v>12</v>
      </c>
      <c r="C25" s="21">
        <f t="shared" ref="C25" si="8">SUM(C26)</f>
        <v>12965.92</v>
      </c>
      <c r="D25" s="21">
        <f t="shared" ref="D25:G25" si="9">SUM(D26)</f>
        <v>8499.9599999999991</v>
      </c>
      <c r="E25" s="21">
        <f t="shared" si="9"/>
        <v>0</v>
      </c>
      <c r="F25" s="21">
        <f t="shared" si="9"/>
        <v>8499.9599999999991</v>
      </c>
      <c r="G25" s="21">
        <f t="shared" si="9"/>
        <v>8500</v>
      </c>
      <c r="H25" s="21">
        <f t="shared" si="2"/>
        <v>-4.0000000000873115E-2</v>
      </c>
    </row>
    <row r="26" spans="1:8" x14ac:dyDescent="0.2">
      <c r="A26" s="22" t="s">
        <v>63</v>
      </c>
      <c r="B26" s="23" t="s">
        <v>12</v>
      </c>
      <c r="C26" s="21">
        <v>12965.92</v>
      </c>
      <c r="D26" s="21">
        <v>8499.9599999999991</v>
      </c>
      <c r="E26" s="21"/>
      <c r="F26" s="21">
        <f>D26+E26</f>
        <v>8499.9599999999991</v>
      </c>
      <c r="G26" s="37">
        <v>8500</v>
      </c>
      <c r="H26" s="21">
        <f t="shared" si="2"/>
        <v>-4.0000000000873115E-2</v>
      </c>
    </row>
    <row r="27" spans="1:8" x14ac:dyDescent="0.2">
      <c r="A27" s="22"/>
      <c r="B27" s="23"/>
      <c r="C27" s="24"/>
      <c r="D27" s="24"/>
      <c r="E27" s="24"/>
      <c r="F27" s="24"/>
      <c r="G27" s="24"/>
      <c r="H27" s="21">
        <f t="shared" si="2"/>
        <v>0</v>
      </c>
    </row>
    <row r="28" spans="1:8" x14ac:dyDescent="0.2">
      <c r="A28" s="25"/>
      <c r="B28" s="3" t="s">
        <v>13</v>
      </c>
      <c r="C28" s="21">
        <f t="shared" ref="C28" si="10">SUM(C29)</f>
        <v>155807.81</v>
      </c>
      <c r="D28" s="21">
        <f>SUM(D29)</f>
        <v>19500</v>
      </c>
      <c r="E28" s="21">
        <f t="shared" ref="E28:G28" si="11">SUM(E29)</f>
        <v>0</v>
      </c>
      <c r="F28" s="21">
        <f t="shared" si="11"/>
        <v>19500</v>
      </c>
      <c r="G28" s="21">
        <f t="shared" si="11"/>
        <v>55000</v>
      </c>
      <c r="H28" s="21">
        <f t="shared" si="2"/>
        <v>-35500</v>
      </c>
    </row>
    <row r="29" spans="1:8" x14ac:dyDescent="0.2">
      <c r="A29" s="22" t="s">
        <v>64</v>
      </c>
      <c r="B29" s="23" t="s">
        <v>13</v>
      </c>
      <c r="C29" s="21">
        <v>155807.81</v>
      </c>
      <c r="D29" s="21">
        <v>19500</v>
      </c>
      <c r="E29" s="21"/>
      <c r="F29" s="21">
        <f>D29+E29</f>
        <v>19500</v>
      </c>
      <c r="G29" s="38">
        <v>55000</v>
      </c>
      <c r="H29" s="21">
        <f t="shared" si="2"/>
        <v>-35500</v>
      </c>
    </row>
    <row r="30" spans="1:8" x14ac:dyDescent="0.2">
      <c r="A30" s="22"/>
      <c r="B30" s="26" t="s">
        <v>46</v>
      </c>
      <c r="C30" s="24"/>
      <c r="D30" s="24"/>
      <c r="E30" s="36"/>
      <c r="F30" s="36"/>
      <c r="G30" s="36"/>
      <c r="H30" s="36"/>
    </row>
    <row r="31" spans="1:8" ht="15" x14ac:dyDescent="0.25">
      <c r="A31" s="34"/>
      <c r="B31" s="27" t="s">
        <v>14</v>
      </c>
      <c r="C31" s="28">
        <f t="shared" ref="C31" si="12">C28+C25+C22+C14+C8</f>
        <v>3071362.6</v>
      </c>
      <c r="D31" s="28">
        <f t="shared" ref="D31:G31" si="13">D28+D25+D22+D14+D8</f>
        <v>1660990.7999999998</v>
      </c>
      <c r="E31" s="28">
        <f t="shared" si="13"/>
        <v>0</v>
      </c>
      <c r="F31" s="28">
        <f t="shared" si="13"/>
        <v>1660990.7999999998</v>
      </c>
      <c r="G31" s="28">
        <f t="shared" si="13"/>
        <v>2174464</v>
      </c>
      <c r="H31" s="28">
        <f t="shared" ref="H31" si="14">F31-G31</f>
        <v>-513473.20000000019</v>
      </c>
    </row>
    <row r="32" spans="1:8" x14ac:dyDescent="0.2">
      <c r="A32" s="22"/>
      <c r="B32" s="26" t="s">
        <v>46</v>
      </c>
      <c r="C32" s="24"/>
      <c r="D32" s="24"/>
      <c r="E32" s="24"/>
      <c r="F32" s="24"/>
      <c r="G32" s="24"/>
      <c r="H32" s="24"/>
    </row>
    <row r="33" spans="1:8" x14ac:dyDescent="0.2">
      <c r="A33" s="25"/>
      <c r="B33" s="3" t="s">
        <v>15</v>
      </c>
      <c r="C33" s="21">
        <f t="shared" ref="C33" si="15">SUM(C34)</f>
        <v>0</v>
      </c>
      <c r="D33" s="21">
        <f t="shared" ref="D33:G33" si="16">SUM(D34)</f>
        <v>0</v>
      </c>
      <c r="E33" s="21">
        <f t="shared" si="16"/>
        <v>0</v>
      </c>
      <c r="F33" s="21">
        <f t="shared" si="16"/>
        <v>0</v>
      </c>
      <c r="G33" s="21">
        <f t="shared" si="16"/>
        <v>0</v>
      </c>
      <c r="H33" s="21">
        <f>IF(G33=0,0,G33-F33)</f>
        <v>0</v>
      </c>
    </row>
    <row r="34" spans="1:8" x14ac:dyDescent="0.2">
      <c r="A34" s="22" t="s">
        <v>65</v>
      </c>
      <c r="B34" s="23" t="s">
        <v>15</v>
      </c>
      <c r="C34" s="21"/>
      <c r="D34" s="21">
        <v>0</v>
      </c>
      <c r="E34" s="21"/>
      <c r="F34" s="21">
        <f>D34+E34</f>
        <v>0</v>
      </c>
      <c r="G34" s="38"/>
      <c r="H34" s="21" t="str">
        <f>IF(G34="","",G34-F34)</f>
        <v/>
      </c>
    </row>
    <row r="35" spans="1:8" x14ac:dyDescent="0.2">
      <c r="A35" s="22"/>
      <c r="B35" s="26" t="s">
        <v>46</v>
      </c>
      <c r="C35" s="24"/>
      <c r="D35" s="24"/>
      <c r="E35" s="36"/>
      <c r="F35" s="36"/>
      <c r="G35" s="36"/>
      <c r="H35" s="36"/>
    </row>
    <row r="36" spans="1:8" ht="15" x14ac:dyDescent="0.25">
      <c r="A36" s="34"/>
      <c r="B36" s="27" t="s">
        <v>16</v>
      </c>
      <c r="C36" s="28"/>
      <c r="D36" s="28"/>
      <c r="E36" s="28"/>
      <c r="F36" s="28"/>
      <c r="G36" s="28"/>
      <c r="H36" s="28"/>
    </row>
    <row r="37" spans="1:8" ht="15" x14ac:dyDescent="0.25">
      <c r="A37" s="22"/>
      <c r="B37" s="7"/>
      <c r="C37" s="32"/>
      <c r="D37" s="32"/>
      <c r="E37" s="32"/>
      <c r="F37" s="32"/>
      <c r="G37" s="32"/>
      <c r="H37" s="32"/>
    </row>
    <row r="38" spans="1:8" x14ac:dyDescent="0.2">
      <c r="A38" s="25"/>
      <c r="B38" s="29" t="s">
        <v>48</v>
      </c>
      <c r="C38" s="21">
        <f>SUM(C39:C42)</f>
        <v>5199990.0299999993</v>
      </c>
      <c r="D38" s="21">
        <f>SUM(D39:D42)</f>
        <v>4257471.24</v>
      </c>
      <c r="E38" s="21">
        <f>SUM(E39:E42)</f>
        <v>0</v>
      </c>
      <c r="F38" s="21">
        <f>SUM(F39:F42)</f>
        <v>4257471.24</v>
      </c>
      <c r="G38" s="21">
        <f>SUM(G39:G42)</f>
        <v>4820698</v>
      </c>
      <c r="H38" s="21">
        <f t="shared" ref="H38:H59" si="17">F38-G38</f>
        <v>-563226.75999999978</v>
      </c>
    </row>
    <row r="39" spans="1:8" x14ac:dyDescent="0.2">
      <c r="A39" s="22" t="s">
        <v>66</v>
      </c>
      <c r="B39" s="23" t="s">
        <v>17</v>
      </c>
      <c r="C39" s="21">
        <v>4326442.33</v>
      </c>
      <c r="D39" s="21">
        <v>3493312.68</v>
      </c>
      <c r="E39" s="21"/>
      <c r="F39" s="21">
        <f>D39+E39</f>
        <v>3493312.68</v>
      </c>
      <c r="G39" s="38">
        <v>3960037</v>
      </c>
      <c r="H39" s="21">
        <f t="shared" si="17"/>
        <v>-466724.31999999983</v>
      </c>
    </row>
    <row r="40" spans="1:8" x14ac:dyDescent="0.2">
      <c r="A40" s="22" t="s">
        <v>67</v>
      </c>
      <c r="B40" s="23" t="s">
        <v>18</v>
      </c>
      <c r="C40" s="21">
        <v>701789.42</v>
      </c>
      <c r="D40" s="21">
        <v>572630.28</v>
      </c>
      <c r="E40" s="21"/>
      <c r="F40" s="21">
        <f>D40+E40</f>
        <v>572630.28</v>
      </c>
      <c r="G40" s="38">
        <v>681773</v>
      </c>
      <c r="H40" s="21">
        <f t="shared" si="17"/>
        <v>-109142.71999999997</v>
      </c>
    </row>
    <row r="41" spans="1:8" x14ac:dyDescent="0.2">
      <c r="A41" s="22" t="s">
        <v>68</v>
      </c>
      <c r="B41" s="23" t="s">
        <v>19</v>
      </c>
      <c r="C41" s="21">
        <v>251286.85</v>
      </c>
      <c r="D41" s="21">
        <v>210998.28</v>
      </c>
      <c r="E41" s="21"/>
      <c r="F41" s="21">
        <f>D41+E41</f>
        <v>210998.28</v>
      </c>
      <c r="G41" s="38">
        <v>232288</v>
      </c>
      <c r="H41" s="21">
        <f t="shared" si="17"/>
        <v>-21289.72</v>
      </c>
    </row>
    <row r="42" spans="1:8" x14ac:dyDescent="0.2">
      <c r="A42" s="22" t="s">
        <v>69</v>
      </c>
      <c r="B42" s="23" t="s">
        <v>20</v>
      </c>
      <c r="C42" s="21">
        <v>-79528.570000000007</v>
      </c>
      <c r="D42" s="21">
        <v>-19470</v>
      </c>
      <c r="E42" s="21"/>
      <c r="F42" s="21">
        <f>D42+E42</f>
        <v>-19470</v>
      </c>
      <c r="G42" s="40">
        <v>-53400</v>
      </c>
      <c r="H42" s="21">
        <f t="shared" si="17"/>
        <v>33930</v>
      </c>
    </row>
    <row r="43" spans="1:8" x14ac:dyDescent="0.2">
      <c r="A43" s="22"/>
      <c r="B43" s="23"/>
      <c r="C43" s="24"/>
      <c r="D43" s="24"/>
      <c r="E43" s="24"/>
      <c r="F43" s="24"/>
      <c r="G43" s="24"/>
      <c r="H43" s="24"/>
    </row>
    <row r="44" spans="1:8" x14ac:dyDescent="0.2">
      <c r="A44" s="25"/>
      <c r="B44" s="29" t="s">
        <v>49</v>
      </c>
      <c r="C44" s="21">
        <f t="shared" ref="C44" si="18">SUM(C45:C46)</f>
        <v>3310392.74</v>
      </c>
      <c r="D44" s="21">
        <f t="shared" ref="D44:G44" si="19">SUM(D45:D46)</f>
        <v>2989057.56</v>
      </c>
      <c r="E44" s="21">
        <f t="shared" si="19"/>
        <v>41499.96</v>
      </c>
      <c r="F44" s="21">
        <f t="shared" si="19"/>
        <v>3030557.52</v>
      </c>
      <c r="G44" s="21">
        <f t="shared" si="19"/>
        <v>3177761</v>
      </c>
      <c r="H44" s="21">
        <f t="shared" si="17"/>
        <v>-147203.47999999998</v>
      </c>
    </row>
    <row r="45" spans="1:8" x14ac:dyDescent="0.2">
      <c r="A45" s="22" t="s">
        <v>70</v>
      </c>
      <c r="B45" s="23" t="s">
        <v>21</v>
      </c>
      <c r="C45" s="21"/>
      <c r="D45" s="21"/>
      <c r="E45" s="21"/>
      <c r="F45" s="21">
        <f>D45+E45</f>
        <v>0</v>
      </c>
      <c r="G45" s="38"/>
      <c r="H45" s="21">
        <f t="shared" si="17"/>
        <v>0</v>
      </c>
    </row>
    <row r="46" spans="1:8" x14ac:dyDescent="0.2">
      <c r="A46" s="22" t="s">
        <v>71</v>
      </c>
      <c r="B46" s="23" t="s">
        <v>22</v>
      </c>
      <c r="C46" s="21">
        <v>3310392.74</v>
      </c>
      <c r="D46" s="21">
        <v>2989057.56</v>
      </c>
      <c r="E46" s="21">
        <v>41499.96</v>
      </c>
      <c r="F46" s="21">
        <f>D46+E46</f>
        <v>3030557.52</v>
      </c>
      <c r="G46" s="40">
        <v>3177761</v>
      </c>
      <c r="H46" s="21">
        <f t="shared" si="17"/>
        <v>-147203.47999999998</v>
      </c>
    </row>
    <row r="47" spans="1:8" x14ac:dyDescent="0.2">
      <c r="A47" s="22"/>
      <c r="B47" s="23"/>
      <c r="C47" s="24"/>
      <c r="D47" s="24"/>
      <c r="E47" s="24"/>
      <c r="F47" s="24"/>
      <c r="G47" s="24"/>
      <c r="H47" s="21">
        <f t="shared" si="17"/>
        <v>0</v>
      </c>
    </row>
    <row r="48" spans="1:8" x14ac:dyDescent="0.2">
      <c r="A48" s="25"/>
      <c r="B48" s="29" t="s">
        <v>50</v>
      </c>
      <c r="C48" s="21">
        <f t="shared" ref="C48" si="20">SUM(C49:C50)</f>
        <v>384598.5</v>
      </c>
      <c r="D48" s="21">
        <f t="shared" ref="D48:G48" si="21">SUM(D49:D50)</f>
        <v>195328.56</v>
      </c>
      <c r="E48" s="21">
        <f t="shared" si="21"/>
        <v>0</v>
      </c>
      <c r="F48" s="21">
        <f t="shared" si="21"/>
        <v>195328.56</v>
      </c>
      <c r="G48" s="21">
        <f t="shared" si="21"/>
        <v>293129</v>
      </c>
      <c r="H48" s="21">
        <f t="shared" si="17"/>
        <v>-97800.44</v>
      </c>
    </row>
    <row r="49" spans="1:9" x14ac:dyDescent="0.2">
      <c r="A49" s="22" t="s">
        <v>72</v>
      </c>
      <c r="B49" s="23" t="s">
        <v>23</v>
      </c>
      <c r="C49" s="21">
        <v>384658.81</v>
      </c>
      <c r="D49" s="21">
        <v>195328.56</v>
      </c>
      <c r="E49" s="21"/>
      <c r="F49" s="21">
        <f>D49+E49</f>
        <v>195328.56</v>
      </c>
      <c r="G49" s="38">
        <f>297371-4242</f>
        <v>293129</v>
      </c>
      <c r="H49" s="21">
        <f t="shared" si="17"/>
        <v>-97800.44</v>
      </c>
      <c r="I49" s="49">
        <v>-4242</v>
      </c>
    </row>
    <row r="50" spans="1:9" x14ac:dyDescent="0.2">
      <c r="A50" s="22" t="s">
        <v>73</v>
      </c>
      <c r="B50" s="23" t="s">
        <v>24</v>
      </c>
      <c r="C50" s="21">
        <v>-60.31</v>
      </c>
      <c r="D50" s="21"/>
      <c r="E50" s="21"/>
      <c r="F50" s="21">
        <f>D50+E50</f>
        <v>0</v>
      </c>
      <c r="G50" s="40"/>
      <c r="H50" s="21">
        <f t="shared" si="17"/>
        <v>0</v>
      </c>
    </row>
    <row r="51" spans="1:9" x14ac:dyDescent="0.2">
      <c r="A51" s="22"/>
      <c r="B51" s="23"/>
      <c r="C51" s="24"/>
      <c r="D51" s="24"/>
      <c r="E51" s="24"/>
      <c r="F51" s="24"/>
      <c r="G51" s="24"/>
      <c r="H51" s="21">
        <f t="shared" si="17"/>
        <v>0</v>
      </c>
    </row>
    <row r="52" spans="1:9" x14ac:dyDescent="0.2">
      <c r="A52" s="25"/>
      <c r="B52" s="29" t="s">
        <v>25</v>
      </c>
      <c r="C52" s="21">
        <f t="shared" ref="C52" si="22">SUM(C53:C55)</f>
        <v>32391</v>
      </c>
      <c r="D52" s="21">
        <f t="shared" ref="D52:G52" si="23">SUM(D53:D55)</f>
        <v>24500.04</v>
      </c>
      <c r="E52" s="21">
        <f t="shared" si="23"/>
        <v>0</v>
      </c>
      <c r="F52" s="21">
        <f t="shared" si="23"/>
        <v>24500.04</v>
      </c>
      <c r="G52" s="21">
        <f t="shared" si="23"/>
        <v>24500</v>
      </c>
      <c r="H52" s="21">
        <f t="shared" si="17"/>
        <v>4.0000000000873115E-2</v>
      </c>
    </row>
    <row r="53" spans="1:9" x14ac:dyDescent="0.2">
      <c r="A53" s="22" t="s">
        <v>74</v>
      </c>
      <c r="B53" s="23" t="s">
        <v>26</v>
      </c>
      <c r="C53" s="21">
        <v>32391</v>
      </c>
      <c r="D53" s="21">
        <v>24500.04</v>
      </c>
      <c r="E53" s="21"/>
      <c r="F53" s="21">
        <f>D53+E53</f>
        <v>24500.04</v>
      </c>
      <c r="G53" s="38">
        <v>24500</v>
      </c>
      <c r="H53" s="21">
        <f t="shared" si="17"/>
        <v>4.0000000000873115E-2</v>
      </c>
    </row>
    <row r="54" spans="1:9" x14ac:dyDescent="0.2">
      <c r="A54" s="22" t="s">
        <v>75</v>
      </c>
      <c r="B54" s="23" t="s">
        <v>27</v>
      </c>
      <c r="C54" s="21"/>
      <c r="D54" s="21"/>
      <c r="E54" s="21"/>
      <c r="F54" s="21">
        <f>D54+E54</f>
        <v>0</v>
      </c>
      <c r="G54" s="38"/>
      <c r="H54" s="21">
        <f t="shared" si="17"/>
        <v>0</v>
      </c>
    </row>
    <row r="55" spans="1:9" x14ac:dyDescent="0.2">
      <c r="A55" s="22" t="s">
        <v>76</v>
      </c>
      <c r="B55" s="23" t="s">
        <v>28</v>
      </c>
      <c r="C55" s="21"/>
      <c r="D55" s="21"/>
      <c r="E55" s="21"/>
      <c r="F55" s="21">
        <f>D55+E55</f>
        <v>0</v>
      </c>
      <c r="G55" s="40"/>
      <c r="H55" s="21">
        <f t="shared" si="17"/>
        <v>0</v>
      </c>
    </row>
    <row r="56" spans="1:9" x14ac:dyDescent="0.2">
      <c r="A56" s="22"/>
      <c r="B56" s="23"/>
      <c r="C56" s="24"/>
      <c r="D56" s="24"/>
      <c r="E56" s="24"/>
      <c r="F56" s="24"/>
      <c r="G56" s="24"/>
      <c r="H56" s="21">
        <f t="shared" si="17"/>
        <v>0</v>
      </c>
    </row>
    <row r="57" spans="1:9" x14ac:dyDescent="0.2">
      <c r="A57" s="25"/>
      <c r="B57" s="29" t="s">
        <v>29</v>
      </c>
      <c r="C57" s="21">
        <f t="shared" ref="C57" si="24">SUM(C58:C59)</f>
        <v>757143.30999999994</v>
      </c>
      <c r="D57" s="21">
        <f t="shared" ref="D57:G57" si="25">SUM(D58:D59)</f>
        <v>1045301.6399999999</v>
      </c>
      <c r="E57" s="21">
        <f t="shared" si="25"/>
        <v>0</v>
      </c>
      <c r="F57" s="21">
        <f t="shared" si="25"/>
        <v>1045301.6399999999</v>
      </c>
      <c r="G57" s="21">
        <f t="shared" si="25"/>
        <v>746302</v>
      </c>
      <c r="H57" s="21">
        <f t="shared" si="17"/>
        <v>298999.6399999999</v>
      </c>
    </row>
    <row r="58" spans="1:9" x14ac:dyDescent="0.2">
      <c r="A58" s="22" t="s">
        <v>77</v>
      </c>
      <c r="B58" s="23" t="s">
        <v>30</v>
      </c>
      <c r="C58" s="21">
        <v>646852.18999999994</v>
      </c>
      <c r="D58" s="21">
        <v>668485.07999999996</v>
      </c>
      <c r="E58" s="21"/>
      <c r="F58" s="21">
        <f>D58+E58</f>
        <v>668485.07999999996</v>
      </c>
      <c r="G58" s="38">
        <v>619482</v>
      </c>
      <c r="H58" s="21">
        <f t="shared" si="17"/>
        <v>49003.079999999958</v>
      </c>
    </row>
    <row r="59" spans="1:9" x14ac:dyDescent="0.2">
      <c r="A59" s="22" t="s">
        <v>78</v>
      </c>
      <c r="B59" s="23" t="s">
        <v>31</v>
      </c>
      <c r="C59" s="21">
        <v>110291.12</v>
      </c>
      <c r="D59" s="21">
        <v>376816.56</v>
      </c>
      <c r="E59" s="21"/>
      <c r="F59" s="21">
        <f>D59+E59</f>
        <v>376816.56</v>
      </c>
      <c r="G59" s="38">
        <v>126820</v>
      </c>
      <c r="H59" s="21">
        <f t="shared" si="17"/>
        <v>249996.56</v>
      </c>
    </row>
    <row r="60" spans="1:9" x14ac:dyDescent="0.2">
      <c r="A60" s="22"/>
      <c r="B60" s="26" t="s">
        <v>46</v>
      </c>
      <c r="C60" s="24"/>
      <c r="D60" s="24"/>
      <c r="E60" s="36"/>
      <c r="F60" s="36"/>
      <c r="G60" s="36"/>
      <c r="H60" s="36"/>
    </row>
    <row r="61" spans="1:9" ht="15" x14ac:dyDescent="0.25">
      <c r="A61" s="34"/>
      <c r="B61" s="27" t="s">
        <v>32</v>
      </c>
      <c r="C61" s="28">
        <f t="shared" ref="C61" si="26">C57+C52+C48+C44+C38</f>
        <v>9684515.5800000001</v>
      </c>
      <c r="D61" s="28">
        <f>D57+D52+D48+D44+D38</f>
        <v>8511659.0399999991</v>
      </c>
      <c r="E61" s="28">
        <f t="shared" ref="E61:G61" si="27">E57+E52+E48+E44+E38</f>
        <v>41499.96</v>
      </c>
      <c r="F61" s="28">
        <f t="shared" si="27"/>
        <v>8553159</v>
      </c>
      <c r="G61" s="28">
        <f t="shared" si="27"/>
        <v>9062390</v>
      </c>
      <c r="H61" s="28">
        <f t="shared" ref="H61" si="28">F61-G61</f>
        <v>-509231</v>
      </c>
    </row>
    <row r="62" spans="1:9" x14ac:dyDescent="0.2">
      <c r="A62" s="22"/>
      <c r="B62" s="4" t="s">
        <v>46</v>
      </c>
      <c r="C62" s="24"/>
      <c r="D62" s="24"/>
      <c r="E62" s="24"/>
      <c r="F62" s="24"/>
      <c r="G62" s="24"/>
      <c r="H62" s="24"/>
    </row>
    <row r="63" spans="1:9" ht="15" x14ac:dyDescent="0.25">
      <c r="A63" s="34"/>
      <c r="B63" s="27" t="s">
        <v>33</v>
      </c>
      <c r="C63" s="28">
        <f t="shared" ref="C63" si="29">C31+C33-C61</f>
        <v>-6613152.9800000004</v>
      </c>
      <c r="D63" s="28">
        <f>D31-D61</f>
        <v>-6850668.2399999993</v>
      </c>
      <c r="E63" s="28">
        <f t="shared" ref="E63:H63" si="30">E31-E61</f>
        <v>-41499.96</v>
      </c>
      <c r="F63" s="28">
        <f t="shared" si="30"/>
        <v>-6892168.2000000002</v>
      </c>
      <c r="G63" s="28">
        <f t="shared" si="30"/>
        <v>-6887926</v>
      </c>
      <c r="H63" s="28">
        <f t="shared" si="30"/>
        <v>-4242.2000000001863</v>
      </c>
    </row>
    <row r="64" spans="1:9" x14ac:dyDescent="0.2">
      <c r="A64" s="22"/>
      <c r="B64" s="26" t="s">
        <v>46</v>
      </c>
      <c r="C64" s="24"/>
      <c r="D64" s="24"/>
      <c r="E64" s="24"/>
      <c r="F64" s="24"/>
      <c r="G64" s="24"/>
      <c r="H64" s="24"/>
    </row>
    <row r="65" spans="1:8" x14ac:dyDescent="0.2">
      <c r="A65" s="25"/>
      <c r="B65" s="29" t="s">
        <v>34</v>
      </c>
      <c r="C65" s="21">
        <f t="shared" ref="C65" si="31">SUM(C66:C68)</f>
        <v>11392.14</v>
      </c>
      <c r="D65" s="21">
        <f t="shared" ref="D65:G65" si="32">SUM(D66:D68)</f>
        <v>0</v>
      </c>
      <c r="E65" s="21">
        <f t="shared" si="32"/>
        <v>0</v>
      </c>
      <c r="F65" s="21">
        <f t="shared" si="32"/>
        <v>0</v>
      </c>
      <c r="G65" s="21">
        <f t="shared" si="32"/>
        <v>0</v>
      </c>
      <c r="H65" s="21">
        <f>IF(G65=0,0,F65-G65)</f>
        <v>0</v>
      </c>
    </row>
    <row r="66" spans="1:8" x14ac:dyDescent="0.2">
      <c r="A66" s="22" t="s">
        <v>79</v>
      </c>
      <c r="B66" s="23" t="s">
        <v>35</v>
      </c>
      <c r="C66" s="21">
        <v>11392.14</v>
      </c>
      <c r="D66" s="21"/>
      <c r="E66" s="21"/>
      <c r="F66" s="21">
        <f>D66+E66</f>
        <v>0</v>
      </c>
      <c r="G66" s="38"/>
      <c r="H66" s="21" t="str">
        <f>IF(G66="","",F66-G66)</f>
        <v/>
      </c>
    </row>
    <row r="67" spans="1:8" x14ac:dyDescent="0.2">
      <c r="A67" s="22" t="s">
        <v>80</v>
      </c>
      <c r="B67" s="23" t="s">
        <v>36</v>
      </c>
      <c r="C67" s="21"/>
      <c r="D67" s="21">
        <v>0</v>
      </c>
      <c r="E67" s="21"/>
      <c r="F67" s="21">
        <f>D67+E67</f>
        <v>0</v>
      </c>
      <c r="G67" s="38"/>
      <c r="H67" s="21" t="str">
        <f>IF(G67="","",F67-G67)</f>
        <v/>
      </c>
    </row>
    <row r="68" spans="1:8" x14ac:dyDescent="0.2">
      <c r="A68" s="22" t="s">
        <v>81</v>
      </c>
      <c r="B68" s="23" t="s">
        <v>37</v>
      </c>
      <c r="C68" s="21"/>
      <c r="D68" s="21">
        <v>0</v>
      </c>
      <c r="E68" s="21"/>
      <c r="F68" s="21">
        <f>D68+E68</f>
        <v>0</v>
      </c>
      <c r="G68" s="38"/>
      <c r="H68" s="21" t="str">
        <f>IF(G68="","",F68-G68)</f>
        <v/>
      </c>
    </row>
    <row r="69" spans="1:8" x14ac:dyDescent="0.2">
      <c r="A69" s="22"/>
      <c r="B69" s="1" t="s">
        <v>46</v>
      </c>
      <c r="C69" s="24"/>
      <c r="D69" s="24"/>
      <c r="E69" s="36"/>
      <c r="F69" s="36"/>
      <c r="G69" s="36"/>
      <c r="H69" s="36"/>
    </row>
    <row r="70" spans="1:8" x14ac:dyDescent="0.2">
      <c r="A70" s="25"/>
      <c r="B70" s="29" t="s">
        <v>38</v>
      </c>
      <c r="C70" s="21">
        <f>SUM(C71:C72)</f>
        <v>0</v>
      </c>
      <c r="D70" s="21">
        <f>D71-D72</f>
        <v>0</v>
      </c>
      <c r="E70" s="21">
        <f>E71-E72</f>
        <v>0</v>
      </c>
      <c r="F70" s="21">
        <f>F71-F72</f>
        <v>0</v>
      </c>
      <c r="G70" s="21">
        <f>G71-G72</f>
        <v>0</v>
      </c>
      <c r="H70" s="21">
        <f>IF(G70=0,0,G70-F70)</f>
        <v>0</v>
      </c>
    </row>
    <row r="71" spans="1:8" x14ac:dyDescent="0.2">
      <c r="A71" s="22" t="s">
        <v>82</v>
      </c>
      <c r="B71" s="23" t="s">
        <v>39</v>
      </c>
      <c r="C71" s="21"/>
      <c r="D71" s="21">
        <v>0</v>
      </c>
      <c r="E71" s="21"/>
      <c r="F71" s="21">
        <f>D71+E71</f>
        <v>0</v>
      </c>
      <c r="G71" s="38"/>
      <c r="H71" s="21" t="str">
        <f>IF(G71="","",G71-F71)</f>
        <v/>
      </c>
    </row>
    <row r="72" spans="1:8" x14ac:dyDescent="0.2">
      <c r="A72" s="22" t="s">
        <v>83</v>
      </c>
      <c r="B72" s="23" t="s">
        <v>40</v>
      </c>
      <c r="C72" s="21"/>
      <c r="D72" s="21">
        <v>0</v>
      </c>
      <c r="E72" s="21"/>
      <c r="F72" s="21">
        <f>D72+E72</f>
        <v>0</v>
      </c>
      <c r="G72" s="38"/>
      <c r="H72" s="21" t="str">
        <f>IF(G72="","",F72-G72)</f>
        <v/>
      </c>
    </row>
    <row r="73" spans="1:8" x14ac:dyDescent="0.2">
      <c r="A73" s="22"/>
      <c r="B73" s="26" t="s">
        <v>46</v>
      </c>
      <c r="C73" s="24"/>
      <c r="D73" s="24"/>
      <c r="E73" s="36"/>
      <c r="F73" s="36"/>
      <c r="G73" s="36"/>
      <c r="H73" s="36"/>
    </row>
    <row r="74" spans="1:8" x14ac:dyDescent="0.2">
      <c r="A74" s="25"/>
      <c r="B74" s="29" t="s">
        <v>41</v>
      </c>
      <c r="C74" s="21">
        <f t="shared" ref="C74" si="33">SUM(C75:C77)</f>
        <v>0</v>
      </c>
      <c r="D74" s="21">
        <f t="shared" ref="D74:G74" si="34">SUM(D75:D77)</f>
        <v>0</v>
      </c>
      <c r="E74" s="21">
        <f t="shared" si="34"/>
        <v>0</v>
      </c>
      <c r="F74" s="21">
        <f t="shared" si="34"/>
        <v>0</v>
      </c>
      <c r="G74" s="21">
        <f t="shared" si="34"/>
        <v>0</v>
      </c>
      <c r="H74" s="21">
        <f>IF(G74=0,0,F74-G74)</f>
        <v>0</v>
      </c>
    </row>
    <row r="75" spans="1:8" x14ac:dyDescent="0.2">
      <c r="A75" s="22" t="s">
        <v>84</v>
      </c>
      <c r="B75" s="23" t="s">
        <v>42</v>
      </c>
      <c r="C75" s="21"/>
      <c r="D75" s="21">
        <v>0</v>
      </c>
      <c r="E75" s="21"/>
      <c r="F75" s="21">
        <f>D75+E75</f>
        <v>0</v>
      </c>
      <c r="G75" s="38"/>
      <c r="H75" s="21" t="str">
        <f>IF(G75="","",F75-G75)</f>
        <v/>
      </c>
    </row>
    <row r="76" spans="1:8" x14ac:dyDescent="0.2">
      <c r="A76" s="22" t="s">
        <v>85</v>
      </c>
      <c r="B76" s="23" t="s">
        <v>43</v>
      </c>
      <c r="C76" s="21"/>
      <c r="D76" s="21">
        <v>0</v>
      </c>
      <c r="E76" s="21"/>
      <c r="F76" s="21">
        <f>D76+E76</f>
        <v>0</v>
      </c>
      <c r="G76" s="38"/>
      <c r="H76" s="21" t="str">
        <f>IF(G76="","",F76-G76)</f>
        <v/>
      </c>
    </row>
    <row r="77" spans="1:8" x14ac:dyDescent="0.2">
      <c r="A77" s="22" t="s">
        <v>86</v>
      </c>
      <c r="B77" s="23" t="s">
        <v>44</v>
      </c>
      <c r="C77" s="21"/>
      <c r="D77" s="21">
        <v>0</v>
      </c>
      <c r="E77" s="21"/>
      <c r="F77" s="21">
        <f>D77+E77</f>
        <v>0</v>
      </c>
      <c r="G77" s="38"/>
      <c r="H77" s="21" t="str">
        <f>IF(G77="","",F77-G77)</f>
        <v/>
      </c>
    </row>
    <row r="78" spans="1:8" x14ac:dyDescent="0.2">
      <c r="A78" s="30"/>
      <c r="B78" s="4" t="s">
        <v>46</v>
      </c>
      <c r="C78" s="24"/>
      <c r="D78" s="24"/>
      <c r="E78" s="36"/>
      <c r="F78" s="36"/>
      <c r="G78" s="36"/>
      <c r="H78" s="36"/>
    </row>
    <row r="79" spans="1:8" ht="15" x14ac:dyDescent="0.25">
      <c r="A79" s="35"/>
      <c r="B79" s="27" t="s">
        <v>45</v>
      </c>
      <c r="C79" s="28">
        <f>C63-C65-C70-C74</f>
        <v>-6624545.1200000001</v>
      </c>
      <c r="D79" s="28">
        <f>D63-D65+D70-D74</f>
        <v>-6850668.2399999993</v>
      </c>
      <c r="E79" s="28">
        <f>E63-E65+E70-E74</f>
        <v>-41499.96</v>
      </c>
      <c r="F79" s="28">
        <f>F63-F65+F70-F74</f>
        <v>-6892168.2000000002</v>
      </c>
      <c r="G79" s="28">
        <f>G63-G65+G70-G74</f>
        <v>-6887926</v>
      </c>
      <c r="H79" s="28">
        <f>H63-H65+H70-H74</f>
        <v>-4242.2000000001863</v>
      </c>
    </row>
    <row r="82" spans="1:2" ht="15" x14ac:dyDescent="0.25">
      <c r="A82" s="41" t="s">
        <v>97</v>
      </c>
    </row>
    <row r="83" spans="1:2" x14ac:dyDescent="0.2">
      <c r="B83" s="42"/>
    </row>
    <row r="84" spans="1:2" x14ac:dyDescent="0.2">
      <c r="B84" s="43"/>
    </row>
    <row r="85" spans="1:2" x14ac:dyDescent="0.2">
      <c r="B85" s="43"/>
    </row>
    <row r="86" spans="1:2" x14ac:dyDescent="0.2">
      <c r="B86" s="43"/>
    </row>
    <row r="87" spans="1:2" x14ac:dyDescent="0.2">
      <c r="B87" s="43"/>
    </row>
    <row r="88" spans="1:2" x14ac:dyDescent="0.2">
      <c r="B88" s="43"/>
    </row>
    <row r="89" spans="1:2" x14ac:dyDescent="0.2">
      <c r="B89" s="43"/>
    </row>
    <row r="90" spans="1:2" x14ac:dyDescent="0.2">
      <c r="B90" s="43"/>
    </row>
    <row r="91" spans="1:2" x14ac:dyDescent="0.2">
      <c r="B91" s="43"/>
    </row>
    <row r="92" spans="1:2" x14ac:dyDescent="0.2">
      <c r="B92" s="43"/>
    </row>
    <row r="93" spans="1:2" x14ac:dyDescent="0.2">
      <c r="B93" s="43"/>
    </row>
    <row r="94" spans="1:2" x14ac:dyDescent="0.2">
      <c r="B94" s="43"/>
    </row>
    <row r="95" spans="1:2" x14ac:dyDescent="0.2">
      <c r="B95" s="43"/>
    </row>
  </sheetData>
  <phoneticPr fontId="7" type="noConversion"/>
  <conditionalFormatting sqref="A79">
    <cfRule type="expression" dxfId="6" priority="1" stopIfTrue="1">
      <formula>#REF!="Y"</formula>
    </cfRule>
  </conditionalFormatting>
  <pageMargins left="0.78740157480314965" right="0.78740157480314965" top="0.78740157480314965" bottom="0.78740157480314965" header="0.51181102362204722" footer="0.51181102362204722"/>
  <pageSetup paperSize="9" scale="59" orientation="portrait" r:id="rId1"/>
  <headerFooter alignWithMargins="0">
    <oddHeader>&amp;R&amp;D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4">
    <pageSetUpPr fitToPage="1"/>
  </sheetPr>
  <dimension ref="A1:I95"/>
  <sheetViews>
    <sheetView zoomScaleNormal="100" workbookViewId="0">
      <pane xSplit="2" ySplit="5" topLeftCell="C6" activePane="bottomRight" state="frozen"/>
      <selection activeCell="H13" sqref="H13"/>
      <selection pane="topRight" activeCell="H13" sqref="H13"/>
      <selection pane="bottomLeft" activeCell="H13" sqref="H13"/>
      <selection pane="bottomRight" activeCell="J57" sqref="J57"/>
    </sheetView>
  </sheetViews>
  <sheetFormatPr defaultColWidth="9.140625" defaultRowHeight="12.75" x14ac:dyDescent="0.2"/>
  <cols>
    <col min="1" max="1" width="6.28515625" style="5" customWidth="1"/>
    <col min="2" max="2" width="56.140625" style="5" bestFit="1" customWidth="1"/>
    <col min="3" max="8" width="16.7109375" style="5" customWidth="1"/>
    <col min="9" max="9" width="9.140625" style="49"/>
    <col min="10" max="16384" width="9.140625" style="5"/>
  </cols>
  <sheetData>
    <row r="1" spans="1:8" x14ac:dyDescent="0.2">
      <c r="A1" s="9"/>
      <c r="B1" s="10"/>
      <c r="C1" s="11"/>
      <c r="D1" s="11"/>
      <c r="E1" s="11"/>
      <c r="F1" s="11"/>
      <c r="G1" s="11"/>
      <c r="H1" s="11"/>
    </row>
    <row r="2" spans="1:8" ht="33" customHeight="1" x14ac:dyDescent="0.2">
      <c r="A2" s="12"/>
      <c r="B2" s="13"/>
      <c r="C2" s="14" t="s">
        <v>120</v>
      </c>
      <c r="D2" s="14" t="s">
        <v>118</v>
      </c>
      <c r="E2" s="14" t="s">
        <v>89</v>
      </c>
      <c r="F2" s="14" t="s">
        <v>119</v>
      </c>
      <c r="G2" s="14" t="s">
        <v>117</v>
      </c>
      <c r="H2" s="14" t="s">
        <v>90</v>
      </c>
    </row>
    <row r="3" spans="1:8" x14ac:dyDescent="0.2">
      <c r="A3" s="12"/>
      <c r="B3" s="6" t="s">
        <v>87</v>
      </c>
      <c r="C3" s="14"/>
      <c r="D3" s="14"/>
      <c r="E3" s="14"/>
      <c r="F3" s="14"/>
      <c r="G3" s="14" t="s">
        <v>116</v>
      </c>
      <c r="H3" s="14"/>
    </row>
    <row r="4" spans="1:8" x14ac:dyDescent="0.2">
      <c r="A4" s="12"/>
      <c r="B4" s="6" t="s">
        <v>109</v>
      </c>
      <c r="C4" s="15"/>
      <c r="D4" s="15"/>
      <c r="E4" s="15"/>
      <c r="F4" s="15"/>
      <c r="G4" s="15"/>
      <c r="H4" s="15"/>
    </row>
    <row r="5" spans="1:8" x14ac:dyDescent="0.2">
      <c r="A5" s="12"/>
      <c r="B5" s="13" t="s">
        <v>46</v>
      </c>
      <c r="C5" s="16"/>
      <c r="D5" s="16"/>
      <c r="E5" s="17"/>
      <c r="F5" s="17"/>
      <c r="G5" s="17"/>
      <c r="H5" s="17"/>
    </row>
    <row r="6" spans="1:8" ht="15" x14ac:dyDescent="0.25">
      <c r="A6" s="33"/>
      <c r="B6" s="27" t="s">
        <v>0</v>
      </c>
      <c r="C6" s="31"/>
      <c r="D6" s="31"/>
      <c r="E6" s="31"/>
      <c r="F6" s="31"/>
      <c r="G6" s="31"/>
      <c r="H6" s="31"/>
    </row>
    <row r="7" spans="1:8" x14ac:dyDescent="0.2">
      <c r="A7" s="18"/>
      <c r="B7" s="19" t="s">
        <v>46</v>
      </c>
      <c r="C7" s="8"/>
      <c r="D7" s="8"/>
      <c r="E7" s="2"/>
      <c r="F7" s="2"/>
      <c r="G7" s="2"/>
      <c r="H7" s="2"/>
    </row>
    <row r="8" spans="1:8" x14ac:dyDescent="0.2">
      <c r="A8" s="20"/>
      <c r="B8" s="3" t="s">
        <v>47</v>
      </c>
      <c r="C8" s="21">
        <f t="shared" ref="C8" si="0">SUM(C9:C12)</f>
        <v>200428.57</v>
      </c>
      <c r="D8" s="21">
        <f t="shared" ref="D8:G8" si="1">SUM(D9:D12)</f>
        <v>289995.36</v>
      </c>
      <c r="E8" s="21">
        <f t="shared" si="1"/>
        <v>0</v>
      </c>
      <c r="F8" s="21">
        <f t="shared" si="1"/>
        <v>289995.36</v>
      </c>
      <c r="G8" s="21">
        <f t="shared" si="1"/>
        <v>257009</v>
      </c>
      <c r="H8" s="21">
        <f>F8-G8</f>
        <v>32986.359999999986</v>
      </c>
    </row>
    <row r="9" spans="1:8" x14ac:dyDescent="0.2">
      <c r="A9" s="22" t="s">
        <v>51</v>
      </c>
      <c r="B9" s="23" t="s">
        <v>1</v>
      </c>
      <c r="C9" s="21">
        <v>5952.57</v>
      </c>
      <c r="D9" s="21">
        <v>9995.52</v>
      </c>
      <c r="E9" s="21"/>
      <c r="F9" s="21">
        <f>D9+E9</f>
        <v>9995.52</v>
      </c>
      <c r="G9" s="39">
        <v>7009</v>
      </c>
      <c r="H9" s="21">
        <f t="shared" ref="H9:H29" si="2">F9-G9</f>
        <v>2986.5200000000004</v>
      </c>
    </row>
    <row r="10" spans="1:8" x14ac:dyDescent="0.2">
      <c r="A10" s="22" t="s">
        <v>52</v>
      </c>
      <c r="B10" s="23" t="s">
        <v>53</v>
      </c>
      <c r="C10" s="21">
        <v>40730</v>
      </c>
      <c r="D10" s="21">
        <v>60000</v>
      </c>
      <c r="E10" s="21"/>
      <c r="F10" s="21">
        <f>D10+E10</f>
        <v>60000</v>
      </c>
      <c r="G10" s="38">
        <v>50000</v>
      </c>
      <c r="H10" s="21">
        <f t="shared" si="2"/>
        <v>10000</v>
      </c>
    </row>
    <row r="11" spans="1:8" x14ac:dyDescent="0.2">
      <c r="A11" s="22" t="s">
        <v>54</v>
      </c>
      <c r="B11" s="23" t="s">
        <v>2</v>
      </c>
      <c r="C11" s="21"/>
      <c r="D11" s="21">
        <v>0</v>
      </c>
      <c r="E11" s="21"/>
      <c r="F11" s="21">
        <f>D11+E11</f>
        <v>0</v>
      </c>
      <c r="G11" s="38"/>
      <c r="H11" s="21">
        <f t="shared" si="2"/>
        <v>0</v>
      </c>
    </row>
    <row r="12" spans="1:8" x14ac:dyDescent="0.2">
      <c r="A12" s="22" t="s">
        <v>55</v>
      </c>
      <c r="B12" s="23" t="s">
        <v>3</v>
      </c>
      <c r="C12" s="21">
        <v>153746</v>
      </c>
      <c r="D12" s="21">
        <v>219999.84</v>
      </c>
      <c r="E12" s="21"/>
      <c r="F12" s="21">
        <f>D12+E12</f>
        <v>219999.84</v>
      </c>
      <c r="G12" s="38">
        <v>200000</v>
      </c>
      <c r="H12" s="21">
        <f t="shared" si="2"/>
        <v>19999.839999999997</v>
      </c>
    </row>
    <row r="13" spans="1:8" x14ac:dyDescent="0.2">
      <c r="A13" s="22"/>
      <c r="B13" s="23"/>
      <c r="C13" s="24"/>
      <c r="D13" s="24"/>
      <c r="E13" s="24"/>
      <c r="F13" s="24"/>
      <c r="G13" s="24"/>
      <c r="H13" s="21">
        <f t="shared" si="2"/>
        <v>0</v>
      </c>
    </row>
    <row r="14" spans="1:8" x14ac:dyDescent="0.2">
      <c r="A14" s="25"/>
      <c r="B14" s="3" t="s">
        <v>4</v>
      </c>
      <c r="C14" s="21">
        <f t="shared" ref="C14" si="3">SUM(C15:C20)</f>
        <v>7075877.8300000001</v>
      </c>
      <c r="D14" s="21">
        <f t="shared" ref="D14:G14" si="4">SUM(D15:D20)</f>
        <v>7262974.6799999997</v>
      </c>
      <c r="E14" s="21">
        <f t="shared" si="4"/>
        <v>0</v>
      </c>
      <c r="F14" s="21">
        <f t="shared" si="4"/>
        <v>7262974.6799999997</v>
      </c>
      <c r="G14" s="21">
        <f t="shared" si="4"/>
        <v>7262475</v>
      </c>
      <c r="H14" s="21">
        <f t="shared" si="2"/>
        <v>499.67999999970198</v>
      </c>
    </row>
    <row r="15" spans="1:8" x14ac:dyDescent="0.2">
      <c r="A15" s="22" t="s">
        <v>56</v>
      </c>
      <c r="B15" s="23" t="s">
        <v>5</v>
      </c>
      <c r="C15" s="21"/>
      <c r="D15" s="21"/>
      <c r="E15" s="21"/>
      <c r="F15" s="21">
        <f t="shared" ref="F15:F20" si="5">D15+E15</f>
        <v>0</v>
      </c>
      <c r="G15" s="39"/>
      <c r="H15" s="21">
        <f t="shared" si="2"/>
        <v>0</v>
      </c>
    </row>
    <row r="16" spans="1:8" x14ac:dyDescent="0.2">
      <c r="A16" s="22" t="s">
        <v>57</v>
      </c>
      <c r="B16" s="23" t="s">
        <v>6</v>
      </c>
      <c r="C16" s="21"/>
      <c r="D16" s="21"/>
      <c r="E16" s="21"/>
      <c r="F16" s="21">
        <f t="shared" si="5"/>
        <v>0</v>
      </c>
      <c r="G16" s="38"/>
      <c r="H16" s="21">
        <f t="shared" si="2"/>
        <v>0</v>
      </c>
    </row>
    <row r="17" spans="1:8" x14ac:dyDescent="0.2">
      <c r="A17" s="22" t="s">
        <v>58</v>
      </c>
      <c r="B17" s="23" t="s">
        <v>7</v>
      </c>
      <c r="C17" s="21">
        <v>7056057.1299999999</v>
      </c>
      <c r="D17" s="21">
        <v>7251474.7199999997</v>
      </c>
      <c r="E17" s="21"/>
      <c r="F17" s="21">
        <f t="shared" si="5"/>
        <v>7251474.7199999997</v>
      </c>
      <c r="G17" s="38">
        <v>7251475</v>
      </c>
      <c r="H17" s="21">
        <f t="shared" si="2"/>
        <v>-0.28000000026077032</v>
      </c>
    </row>
    <row r="18" spans="1:8" x14ac:dyDescent="0.2">
      <c r="A18" s="22" t="s">
        <v>59</v>
      </c>
      <c r="B18" s="23" t="s">
        <v>8</v>
      </c>
      <c r="C18" s="21">
        <v>19820.7</v>
      </c>
      <c r="D18" s="21">
        <v>11499.96</v>
      </c>
      <c r="E18" s="21"/>
      <c r="F18" s="21">
        <f t="shared" si="5"/>
        <v>11499.96</v>
      </c>
      <c r="G18" s="38">
        <v>11000</v>
      </c>
      <c r="H18" s="21">
        <f t="shared" si="2"/>
        <v>499.95999999999913</v>
      </c>
    </row>
    <row r="19" spans="1:8" x14ac:dyDescent="0.2">
      <c r="A19" s="22" t="s">
        <v>60</v>
      </c>
      <c r="B19" s="23" t="s">
        <v>9</v>
      </c>
      <c r="C19" s="21"/>
      <c r="D19" s="21"/>
      <c r="E19" s="21"/>
      <c r="F19" s="21">
        <f t="shared" si="5"/>
        <v>0</v>
      </c>
      <c r="G19" s="38"/>
      <c r="H19" s="21">
        <f t="shared" si="2"/>
        <v>0</v>
      </c>
    </row>
    <row r="20" spans="1:8" x14ac:dyDescent="0.2">
      <c r="A20" s="22" t="s">
        <v>61</v>
      </c>
      <c r="B20" s="23" t="s">
        <v>10</v>
      </c>
      <c r="C20" s="21"/>
      <c r="D20" s="21"/>
      <c r="E20" s="21"/>
      <c r="F20" s="21">
        <f t="shared" si="5"/>
        <v>0</v>
      </c>
      <c r="G20" s="38"/>
      <c r="H20" s="21">
        <f t="shared" si="2"/>
        <v>0</v>
      </c>
    </row>
    <row r="21" spans="1:8" x14ac:dyDescent="0.2">
      <c r="A21" s="22"/>
      <c r="B21" s="23"/>
      <c r="C21" s="24"/>
      <c r="D21" s="24"/>
      <c r="E21" s="24"/>
      <c r="F21" s="24"/>
      <c r="G21" s="24"/>
      <c r="H21" s="21">
        <f t="shared" si="2"/>
        <v>0</v>
      </c>
    </row>
    <row r="22" spans="1:8" x14ac:dyDescent="0.2">
      <c r="A22" s="25"/>
      <c r="B22" s="3" t="s">
        <v>11</v>
      </c>
      <c r="C22" s="21">
        <f t="shared" ref="C22" si="6">SUM(C23)</f>
        <v>8306.9500000000007</v>
      </c>
      <c r="D22" s="21">
        <f t="shared" ref="D22:G22" si="7">SUM(D23)</f>
        <v>0</v>
      </c>
      <c r="E22" s="21">
        <f t="shared" si="7"/>
        <v>0</v>
      </c>
      <c r="F22" s="21">
        <f t="shared" si="7"/>
        <v>0</v>
      </c>
      <c r="G22" s="21">
        <f t="shared" si="7"/>
        <v>0</v>
      </c>
      <c r="H22" s="21">
        <f t="shared" si="2"/>
        <v>0</v>
      </c>
    </row>
    <row r="23" spans="1:8" x14ac:dyDescent="0.2">
      <c r="A23" s="22" t="s">
        <v>62</v>
      </c>
      <c r="B23" s="23" t="s">
        <v>11</v>
      </c>
      <c r="C23" s="21">
        <v>8306.9500000000007</v>
      </c>
      <c r="D23" s="21"/>
      <c r="E23" s="21"/>
      <c r="F23" s="21">
        <f>D23+E23</f>
        <v>0</v>
      </c>
      <c r="G23" s="37"/>
      <c r="H23" s="21">
        <f t="shared" si="2"/>
        <v>0</v>
      </c>
    </row>
    <row r="24" spans="1:8" x14ac:dyDescent="0.2">
      <c r="A24" s="22"/>
      <c r="B24" s="23"/>
      <c r="C24" s="24"/>
      <c r="D24" s="24"/>
      <c r="E24" s="24"/>
      <c r="F24" s="24"/>
      <c r="G24" s="24"/>
      <c r="H24" s="21">
        <f t="shared" si="2"/>
        <v>0</v>
      </c>
    </row>
    <row r="25" spans="1:8" x14ac:dyDescent="0.2">
      <c r="A25" s="25"/>
      <c r="B25" s="3" t="s">
        <v>12</v>
      </c>
      <c r="C25" s="21">
        <f t="shared" ref="C25" si="8">SUM(C26)</f>
        <v>159776.03</v>
      </c>
      <c r="D25" s="21">
        <f t="shared" ref="D25:G25" si="9">SUM(D26)</f>
        <v>0</v>
      </c>
      <c r="E25" s="21">
        <f t="shared" si="9"/>
        <v>0</v>
      </c>
      <c r="F25" s="21">
        <f t="shared" si="9"/>
        <v>0</v>
      </c>
      <c r="G25" s="21">
        <f t="shared" si="9"/>
        <v>33461.68</v>
      </c>
      <c r="H25" s="21">
        <f t="shared" si="2"/>
        <v>-33461.68</v>
      </c>
    </row>
    <row r="26" spans="1:8" x14ac:dyDescent="0.2">
      <c r="A26" s="22" t="s">
        <v>63</v>
      </c>
      <c r="B26" s="23" t="s">
        <v>12</v>
      </c>
      <c r="C26" s="21">
        <v>159776.03</v>
      </c>
      <c r="D26" s="21"/>
      <c r="E26" s="21"/>
      <c r="F26" s="21">
        <f>D26+E26</f>
        <v>0</v>
      </c>
      <c r="G26" s="37">
        <v>33461.68</v>
      </c>
      <c r="H26" s="21">
        <f t="shared" si="2"/>
        <v>-33461.68</v>
      </c>
    </row>
    <row r="27" spans="1:8" x14ac:dyDescent="0.2">
      <c r="A27" s="22"/>
      <c r="B27" s="23"/>
      <c r="C27" s="24"/>
      <c r="D27" s="24"/>
      <c r="E27" s="24"/>
      <c r="F27" s="24"/>
      <c r="G27" s="24"/>
      <c r="H27" s="21">
        <f t="shared" si="2"/>
        <v>0</v>
      </c>
    </row>
    <row r="28" spans="1:8" x14ac:dyDescent="0.2">
      <c r="A28" s="25"/>
      <c r="B28" s="3" t="s">
        <v>13</v>
      </c>
      <c r="C28" s="21">
        <f t="shared" ref="C28" si="10">SUM(C29)</f>
        <v>2246.5100000000002</v>
      </c>
      <c r="D28" s="21">
        <f t="shared" ref="D28:G28" si="11">SUM(D29)</f>
        <v>0</v>
      </c>
      <c r="E28" s="21">
        <f t="shared" si="11"/>
        <v>0</v>
      </c>
      <c r="F28" s="21">
        <f t="shared" si="11"/>
        <v>0</v>
      </c>
      <c r="G28" s="21">
        <f t="shared" si="11"/>
        <v>24.68</v>
      </c>
      <c r="H28" s="21">
        <f t="shared" si="2"/>
        <v>-24.68</v>
      </c>
    </row>
    <row r="29" spans="1:8" x14ac:dyDescent="0.2">
      <c r="A29" s="22" t="s">
        <v>64</v>
      </c>
      <c r="B29" s="23" t="s">
        <v>13</v>
      </c>
      <c r="C29" s="21">
        <v>2246.5100000000002</v>
      </c>
      <c r="D29" s="21"/>
      <c r="E29" s="21"/>
      <c r="F29" s="21">
        <f>D29+E29</f>
        <v>0</v>
      </c>
      <c r="G29" s="38">
        <v>24.68</v>
      </c>
      <c r="H29" s="21">
        <f t="shared" si="2"/>
        <v>-24.68</v>
      </c>
    </row>
    <row r="30" spans="1:8" x14ac:dyDescent="0.2">
      <c r="A30" s="22"/>
      <c r="B30" s="26" t="s">
        <v>46</v>
      </c>
      <c r="C30" s="24"/>
      <c r="D30" s="24"/>
      <c r="E30" s="36"/>
      <c r="F30" s="36"/>
      <c r="G30" s="36"/>
      <c r="H30" s="36"/>
    </row>
    <row r="31" spans="1:8" ht="15" x14ac:dyDescent="0.25">
      <c r="A31" s="34"/>
      <c r="B31" s="27" t="s">
        <v>14</v>
      </c>
      <c r="C31" s="28">
        <f t="shared" ref="C31" si="12">C28+C25+C22+C14+C8</f>
        <v>7446635.8900000006</v>
      </c>
      <c r="D31" s="28">
        <f t="shared" ref="D31:G31" si="13">D28+D25+D22+D14+D8</f>
        <v>7552970.04</v>
      </c>
      <c r="E31" s="28">
        <f t="shared" si="13"/>
        <v>0</v>
      </c>
      <c r="F31" s="28">
        <f t="shared" si="13"/>
        <v>7552970.04</v>
      </c>
      <c r="G31" s="28">
        <f t="shared" si="13"/>
        <v>7552970.3600000003</v>
      </c>
      <c r="H31" s="28">
        <f t="shared" ref="H31" si="14">F31-G31</f>
        <v>-0.32000000029802322</v>
      </c>
    </row>
    <row r="32" spans="1:8" x14ac:dyDescent="0.2">
      <c r="A32" s="22"/>
      <c r="B32" s="26" t="s">
        <v>46</v>
      </c>
      <c r="C32" s="24"/>
      <c r="D32" s="24"/>
      <c r="E32" s="24"/>
      <c r="F32" s="24"/>
      <c r="G32" s="24"/>
      <c r="H32" s="24"/>
    </row>
    <row r="33" spans="1:8" x14ac:dyDescent="0.2">
      <c r="A33" s="25"/>
      <c r="B33" s="3" t="s">
        <v>15</v>
      </c>
      <c r="C33" s="21">
        <f t="shared" ref="C33" si="15">SUM(C34)</f>
        <v>0</v>
      </c>
      <c r="D33" s="21">
        <f t="shared" ref="D33:G33" si="16">SUM(D34)</f>
        <v>0</v>
      </c>
      <c r="E33" s="21">
        <f t="shared" si="16"/>
        <v>0</v>
      </c>
      <c r="F33" s="21">
        <f t="shared" si="16"/>
        <v>0</v>
      </c>
      <c r="G33" s="21">
        <f t="shared" si="16"/>
        <v>0</v>
      </c>
      <c r="H33" s="21">
        <f>IF(G33=0,0,G33-F33)</f>
        <v>0</v>
      </c>
    </row>
    <row r="34" spans="1:8" x14ac:dyDescent="0.2">
      <c r="A34" s="22" t="s">
        <v>65</v>
      </c>
      <c r="B34" s="23" t="s">
        <v>15</v>
      </c>
      <c r="C34" s="21"/>
      <c r="D34" s="21"/>
      <c r="E34" s="21"/>
      <c r="F34" s="21">
        <f>D34+E34</f>
        <v>0</v>
      </c>
      <c r="G34" s="38"/>
      <c r="H34" s="21" t="str">
        <f>IF(G34="","",G34-F34)</f>
        <v/>
      </c>
    </row>
    <row r="35" spans="1:8" x14ac:dyDescent="0.2">
      <c r="A35" s="22"/>
      <c r="B35" s="26" t="s">
        <v>46</v>
      </c>
      <c r="C35" s="24"/>
      <c r="D35" s="24"/>
      <c r="E35" s="36"/>
      <c r="F35" s="36"/>
      <c r="G35" s="36"/>
      <c r="H35" s="36"/>
    </row>
    <row r="36" spans="1:8" ht="15" x14ac:dyDescent="0.25">
      <c r="A36" s="34"/>
      <c r="B36" s="27" t="s">
        <v>16</v>
      </c>
      <c r="C36" s="28"/>
      <c r="D36" s="28"/>
      <c r="E36" s="28"/>
      <c r="F36" s="28"/>
      <c r="G36" s="28"/>
      <c r="H36" s="28"/>
    </row>
    <row r="37" spans="1:8" ht="15" x14ac:dyDescent="0.25">
      <c r="A37" s="22"/>
      <c r="B37" s="7"/>
      <c r="C37" s="32"/>
      <c r="D37" s="32"/>
      <c r="E37" s="32"/>
      <c r="F37" s="32"/>
      <c r="G37" s="32"/>
      <c r="H37" s="32"/>
    </row>
    <row r="38" spans="1:8" x14ac:dyDescent="0.2">
      <c r="A38" s="25"/>
      <c r="B38" s="29" t="s">
        <v>48</v>
      </c>
      <c r="C38" s="21">
        <f>SUM(C39:C42)</f>
        <v>47982015.810000002</v>
      </c>
      <c r="D38" s="21">
        <f>SUM(D39:D42)</f>
        <v>51186384.719999999</v>
      </c>
      <c r="E38" s="21">
        <f>SUM(E39:E42)</f>
        <v>-1372475.04</v>
      </c>
      <c r="F38" s="21">
        <f>SUM(F39:F42)</f>
        <v>49813909.68</v>
      </c>
      <c r="G38" s="21">
        <f>SUM(G39:G42)</f>
        <v>49910022</v>
      </c>
      <c r="H38" s="21">
        <f t="shared" ref="H38:H59" si="17">F38-G38</f>
        <v>-96112.320000000298</v>
      </c>
    </row>
    <row r="39" spans="1:8" x14ac:dyDescent="0.2">
      <c r="A39" s="22" t="s">
        <v>66</v>
      </c>
      <c r="B39" s="23" t="s">
        <v>17</v>
      </c>
      <c r="C39" s="21">
        <v>40344475.340000004</v>
      </c>
      <c r="D39" s="21">
        <v>42081001.079999998</v>
      </c>
      <c r="E39" s="21">
        <v>-1011303.6</v>
      </c>
      <c r="F39" s="21">
        <f>D39+E39</f>
        <v>41069697.479999997</v>
      </c>
      <c r="G39" s="38">
        <v>41140612</v>
      </c>
      <c r="H39" s="21">
        <f t="shared" si="17"/>
        <v>-70914.520000003278</v>
      </c>
    </row>
    <row r="40" spans="1:8" x14ac:dyDescent="0.2">
      <c r="A40" s="22" t="s">
        <v>67</v>
      </c>
      <c r="B40" s="23" t="s">
        <v>18</v>
      </c>
      <c r="C40" s="21">
        <v>6629115.5700000003</v>
      </c>
      <c r="D40" s="21">
        <v>7048567.6799999997</v>
      </c>
      <c r="E40" s="21">
        <v>-128325.9</v>
      </c>
      <c r="F40" s="21">
        <f>D40+E40</f>
        <v>6920241.7799999993</v>
      </c>
      <c r="G40" s="38">
        <v>6946662</v>
      </c>
      <c r="H40" s="21">
        <f t="shared" si="17"/>
        <v>-26420.220000000671</v>
      </c>
    </row>
    <row r="41" spans="1:8" x14ac:dyDescent="0.2">
      <c r="A41" s="22" t="s">
        <v>68</v>
      </c>
      <c r="B41" s="23" t="s">
        <v>19</v>
      </c>
      <c r="C41" s="21">
        <v>2443264.59</v>
      </c>
      <c r="D41" s="21">
        <v>2541692.4</v>
      </c>
      <c r="E41" s="21">
        <v>-106251.66</v>
      </c>
      <c r="F41" s="21">
        <f>D41+E41</f>
        <v>2435440.7399999998</v>
      </c>
      <c r="G41" s="38">
        <v>2434218</v>
      </c>
      <c r="H41" s="21">
        <f t="shared" si="17"/>
        <v>1222.7399999997579</v>
      </c>
    </row>
    <row r="42" spans="1:8" x14ac:dyDescent="0.2">
      <c r="A42" s="22" t="s">
        <v>69</v>
      </c>
      <c r="B42" s="23" t="s">
        <v>20</v>
      </c>
      <c r="C42" s="21">
        <v>-1434839.69</v>
      </c>
      <c r="D42" s="21">
        <v>-484876.44</v>
      </c>
      <c r="E42" s="21">
        <v>-126593.88</v>
      </c>
      <c r="F42" s="21">
        <f>D42+E42</f>
        <v>-611470.32000000007</v>
      </c>
      <c r="G42" s="40">
        <v>-611470</v>
      </c>
      <c r="H42" s="21">
        <f t="shared" si="17"/>
        <v>-0.32000000006519258</v>
      </c>
    </row>
    <row r="43" spans="1:8" x14ac:dyDescent="0.2">
      <c r="A43" s="22"/>
      <c r="B43" s="23"/>
      <c r="C43" s="24"/>
      <c r="D43" s="24"/>
      <c r="E43" s="24"/>
      <c r="F43" s="24"/>
      <c r="G43" s="24"/>
      <c r="H43" s="21">
        <f t="shared" si="17"/>
        <v>0</v>
      </c>
    </row>
    <row r="44" spans="1:8" x14ac:dyDescent="0.2">
      <c r="A44" s="25"/>
      <c r="B44" s="29" t="s">
        <v>49</v>
      </c>
      <c r="C44" s="21">
        <f t="shared" ref="C44" si="18">SUM(C45:C46)</f>
        <v>8309194.2199999997</v>
      </c>
      <c r="D44" s="21">
        <f t="shared" ref="D44:G44" si="19">SUM(D45:D46)</f>
        <v>8583483.9600000009</v>
      </c>
      <c r="E44" s="21">
        <f t="shared" si="19"/>
        <v>0</v>
      </c>
      <c r="F44" s="21">
        <f t="shared" si="19"/>
        <v>8583483.9600000009</v>
      </c>
      <c r="G44" s="21">
        <f t="shared" si="19"/>
        <v>8619343</v>
      </c>
      <c r="H44" s="21">
        <f t="shared" si="17"/>
        <v>-35859.039999999106</v>
      </c>
    </row>
    <row r="45" spans="1:8" x14ac:dyDescent="0.2">
      <c r="A45" s="22" t="s">
        <v>70</v>
      </c>
      <c r="B45" s="23" t="s">
        <v>21</v>
      </c>
      <c r="C45" s="21">
        <v>1584561.59</v>
      </c>
      <c r="D45" s="21">
        <v>1400449.92</v>
      </c>
      <c r="E45" s="21"/>
      <c r="F45" s="21">
        <f>D45+E45</f>
        <v>1400449.92</v>
      </c>
      <c r="G45" s="38">
        <v>1400450</v>
      </c>
      <c r="H45" s="21">
        <f t="shared" si="17"/>
        <v>-8.0000000074505806E-2</v>
      </c>
    </row>
    <row r="46" spans="1:8" x14ac:dyDescent="0.2">
      <c r="A46" s="22" t="s">
        <v>71</v>
      </c>
      <c r="B46" s="23" t="s">
        <v>22</v>
      </c>
      <c r="C46" s="21">
        <v>6724632.6299999999</v>
      </c>
      <c r="D46" s="21">
        <v>7183034.04</v>
      </c>
      <c r="E46" s="21"/>
      <c r="F46" s="21">
        <f>D46+E46</f>
        <v>7183034.04</v>
      </c>
      <c r="G46" s="40">
        <v>7218893</v>
      </c>
      <c r="H46" s="21">
        <f t="shared" si="17"/>
        <v>-35858.959999999963</v>
      </c>
    </row>
    <row r="47" spans="1:8" x14ac:dyDescent="0.2">
      <c r="A47" s="22"/>
      <c r="B47" s="23"/>
      <c r="C47" s="24"/>
      <c r="D47" s="24"/>
      <c r="E47" s="24"/>
      <c r="F47" s="24"/>
      <c r="G47" s="24"/>
      <c r="H47" s="21">
        <f t="shared" si="17"/>
        <v>0</v>
      </c>
    </row>
    <row r="48" spans="1:8" x14ac:dyDescent="0.2">
      <c r="A48" s="25"/>
      <c r="B48" s="29" t="s">
        <v>50</v>
      </c>
      <c r="C48" s="21">
        <f t="shared" ref="C48" si="20">SUM(C49:C50)</f>
        <v>899012.61</v>
      </c>
      <c r="D48" s="21">
        <f t="shared" ref="D48:G48" si="21">SUM(D49:D50)</f>
        <v>871331.4</v>
      </c>
      <c r="E48" s="21">
        <f t="shared" si="21"/>
        <v>0</v>
      </c>
      <c r="F48" s="21">
        <f t="shared" si="21"/>
        <v>871331.4</v>
      </c>
      <c r="G48" s="21">
        <f t="shared" si="21"/>
        <v>852408</v>
      </c>
      <c r="H48" s="21">
        <f t="shared" si="17"/>
        <v>18923.400000000023</v>
      </c>
    </row>
    <row r="49" spans="1:9" x14ac:dyDescent="0.2">
      <c r="A49" s="22" t="s">
        <v>72</v>
      </c>
      <c r="B49" s="23" t="s">
        <v>23</v>
      </c>
      <c r="C49" s="21">
        <v>899084.75</v>
      </c>
      <c r="D49" s="21">
        <v>871331.4</v>
      </c>
      <c r="E49" s="21"/>
      <c r="F49" s="21">
        <f>D49+E49</f>
        <v>871331.4</v>
      </c>
      <c r="G49" s="38">
        <f>871331-18923</f>
        <v>852408</v>
      </c>
      <c r="H49" s="21">
        <f t="shared" si="17"/>
        <v>18923.400000000023</v>
      </c>
      <c r="I49" s="49">
        <v>-18923</v>
      </c>
    </row>
    <row r="50" spans="1:9" x14ac:dyDescent="0.2">
      <c r="A50" s="22" t="s">
        <v>73</v>
      </c>
      <c r="B50" s="23" t="s">
        <v>24</v>
      </c>
      <c r="C50" s="21">
        <v>-72.14</v>
      </c>
      <c r="D50" s="21">
        <v>0</v>
      </c>
      <c r="E50" s="21"/>
      <c r="F50" s="21">
        <f>D50+E50</f>
        <v>0</v>
      </c>
      <c r="G50" s="40"/>
      <c r="H50" s="21">
        <f t="shared" si="17"/>
        <v>0</v>
      </c>
    </row>
    <row r="51" spans="1:9" x14ac:dyDescent="0.2">
      <c r="A51" s="22"/>
      <c r="B51" s="23"/>
      <c r="C51" s="24"/>
      <c r="D51" s="24"/>
      <c r="E51" s="24"/>
      <c r="F51" s="24"/>
      <c r="G51" s="24"/>
      <c r="H51" s="21">
        <f t="shared" si="17"/>
        <v>0</v>
      </c>
    </row>
    <row r="52" spans="1:9" x14ac:dyDescent="0.2">
      <c r="A52" s="25"/>
      <c r="B52" s="29" t="s">
        <v>25</v>
      </c>
      <c r="C52" s="21">
        <f t="shared" ref="C52" si="22">SUM(C53:C55)</f>
        <v>20326896.899999999</v>
      </c>
      <c r="D52" s="21">
        <f t="shared" ref="D52:G52" si="23">SUM(D53:D55)</f>
        <v>19383280.920000002</v>
      </c>
      <c r="E52" s="21">
        <f t="shared" si="23"/>
        <v>1374915</v>
      </c>
      <c r="F52" s="21">
        <f t="shared" si="23"/>
        <v>20758195.920000002</v>
      </c>
      <c r="G52" s="21">
        <f t="shared" si="23"/>
        <v>20758196</v>
      </c>
      <c r="H52" s="21">
        <f t="shared" si="17"/>
        <v>-7.9999998211860657E-2</v>
      </c>
    </row>
    <row r="53" spans="1:9" x14ac:dyDescent="0.2">
      <c r="A53" s="22" t="s">
        <v>74</v>
      </c>
      <c r="B53" s="23" t="s">
        <v>26</v>
      </c>
      <c r="C53" s="21">
        <v>20246896.899999999</v>
      </c>
      <c r="D53" s="21">
        <v>19283280.960000001</v>
      </c>
      <c r="E53" s="21">
        <v>1374915</v>
      </c>
      <c r="F53" s="21">
        <f>D53+E53</f>
        <v>20658195.960000001</v>
      </c>
      <c r="G53" s="38">
        <v>20658196</v>
      </c>
      <c r="H53" s="21">
        <f t="shared" si="17"/>
        <v>-3.9999999105930328E-2</v>
      </c>
    </row>
    <row r="54" spans="1:9" x14ac:dyDescent="0.2">
      <c r="A54" s="22" t="s">
        <v>75</v>
      </c>
      <c r="B54" s="23" t="s">
        <v>27</v>
      </c>
      <c r="C54" s="21">
        <v>80000</v>
      </c>
      <c r="D54" s="21">
        <v>99999.96</v>
      </c>
      <c r="E54" s="21"/>
      <c r="F54" s="21">
        <f>D54+E54</f>
        <v>99999.96</v>
      </c>
      <c r="G54" s="38">
        <v>100000</v>
      </c>
      <c r="H54" s="21">
        <f t="shared" si="17"/>
        <v>-3.9999999993597157E-2</v>
      </c>
    </row>
    <row r="55" spans="1:9" x14ac:dyDescent="0.2">
      <c r="A55" s="22" t="s">
        <v>76</v>
      </c>
      <c r="B55" s="23" t="s">
        <v>28</v>
      </c>
      <c r="C55" s="21"/>
      <c r="D55" s="21">
        <v>0</v>
      </c>
      <c r="E55" s="21"/>
      <c r="F55" s="21">
        <f>D55+E55</f>
        <v>0</v>
      </c>
      <c r="G55" s="40"/>
      <c r="H55" s="21">
        <f t="shared" si="17"/>
        <v>0</v>
      </c>
    </row>
    <row r="56" spans="1:9" x14ac:dyDescent="0.2">
      <c r="A56" s="22"/>
      <c r="B56" s="23"/>
      <c r="C56" s="24"/>
      <c r="D56" s="24"/>
      <c r="E56" s="24"/>
      <c r="F56" s="24"/>
      <c r="G56" s="24"/>
      <c r="H56" s="21">
        <f t="shared" si="17"/>
        <v>0</v>
      </c>
    </row>
    <row r="57" spans="1:9" x14ac:dyDescent="0.2">
      <c r="A57" s="25"/>
      <c r="B57" s="29" t="s">
        <v>29</v>
      </c>
      <c r="C57" s="21">
        <f t="shared" ref="C57" si="24">SUM(C58:C59)</f>
        <v>8262230.9199999999</v>
      </c>
      <c r="D57" s="21">
        <f t="shared" ref="D57:G57" si="25">SUM(D58:D59)</f>
        <v>8359699.6799999997</v>
      </c>
      <c r="E57" s="21">
        <f t="shared" si="25"/>
        <v>0</v>
      </c>
      <c r="F57" s="21">
        <f t="shared" si="25"/>
        <v>8359699.6799999997</v>
      </c>
      <c r="G57" s="21">
        <f t="shared" si="25"/>
        <v>8323841</v>
      </c>
      <c r="H57" s="21">
        <f t="shared" si="17"/>
        <v>35858.679999999702</v>
      </c>
    </row>
    <row r="58" spans="1:9" x14ac:dyDescent="0.2">
      <c r="A58" s="22" t="s">
        <v>77</v>
      </c>
      <c r="B58" s="23" t="s">
        <v>30</v>
      </c>
      <c r="C58" s="21">
        <v>8236399.1100000003</v>
      </c>
      <c r="D58" s="21">
        <v>8239974.1200000001</v>
      </c>
      <c r="E58" s="21"/>
      <c r="F58" s="21">
        <f>D58+E58</f>
        <v>8239974.1200000001</v>
      </c>
      <c r="G58" s="38">
        <v>8204115</v>
      </c>
      <c r="H58" s="21">
        <f t="shared" si="17"/>
        <v>35859.120000000112</v>
      </c>
    </row>
    <row r="59" spans="1:9" x14ac:dyDescent="0.2">
      <c r="A59" s="22" t="s">
        <v>78</v>
      </c>
      <c r="B59" s="23" t="s">
        <v>31</v>
      </c>
      <c r="C59" s="21">
        <v>25831.81</v>
      </c>
      <c r="D59" s="21">
        <v>119725.56</v>
      </c>
      <c r="E59" s="21"/>
      <c r="F59" s="21">
        <f>D59+E59</f>
        <v>119725.56</v>
      </c>
      <c r="G59" s="38">
        <v>119726</v>
      </c>
      <c r="H59" s="21">
        <f t="shared" si="17"/>
        <v>-0.44000000000232831</v>
      </c>
    </row>
    <row r="60" spans="1:9" x14ac:dyDescent="0.2">
      <c r="A60" s="22"/>
      <c r="B60" s="26" t="s">
        <v>46</v>
      </c>
      <c r="C60" s="24"/>
      <c r="D60" s="24"/>
      <c r="E60" s="36"/>
      <c r="F60" s="36"/>
      <c r="G60" s="36"/>
      <c r="H60" s="36"/>
    </row>
    <row r="61" spans="1:9" ht="15" x14ac:dyDescent="0.25">
      <c r="A61" s="34"/>
      <c r="B61" s="27" t="s">
        <v>32</v>
      </c>
      <c r="C61" s="28">
        <f t="shared" ref="C61" si="26">C57+C52+C48+C44+C38</f>
        <v>85779350.460000008</v>
      </c>
      <c r="D61" s="28">
        <f t="shared" ref="D61:G61" si="27">D57+D52+D48+D44+D38</f>
        <v>88384180.680000007</v>
      </c>
      <c r="E61" s="28">
        <f t="shared" si="27"/>
        <v>2439.9599999999627</v>
      </c>
      <c r="F61" s="28">
        <f t="shared" si="27"/>
        <v>88386620.640000001</v>
      </c>
      <c r="G61" s="28">
        <f t="shared" si="27"/>
        <v>88463810</v>
      </c>
      <c r="H61" s="28">
        <f t="shared" ref="H61" si="28">F61-G61</f>
        <v>-77189.359999999404</v>
      </c>
    </row>
    <row r="62" spans="1:9" x14ac:dyDescent="0.2">
      <c r="A62" s="22"/>
      <c r="B62" s="4" t="s">
        <v>46</v>
      </c>
      <c r="C62" s="24"/>
      <c r="D62" s="24"/>
      <c r="E62" s="24"/>
      <c r="F62" s="24"/>
      <c r="G62" s="24"/>
      <c r="H62" s="24"/>
    </row>
    <row r="63" spans="1:9" ht="15" x14ac:dyDescent="0.25">
      <c r="A63" s="34"/>
      <c r="B63" s="27" t="s">
        <v>33</v>
      </c>
      <c r="C63" s="28">
        <f t="shared" ref="C63" si="29">C31+C33-C61</f>
        <v>-78332714.570000008</v>
      </c>
      <c r="D63" s="28">
        <f t="shared" ref="D63:G63" si="30">D31+D33-D61</f>
        <v>-80831210.640000001</v>
      </c>
      <c r="E63" s="28">
        <f t="shared" si="30"/>
        <v>-2439.9599999999627</v>
      </c>
      <c r="F63" s="28">
        <f t="shared" si="30"/>
        <v>-80833650.599999994</v>
      </c>
      <c r="G63" s="28">
        <f t="shared" si="30"/>
        <v>-80910839.640000001</v>
      </c>
      <c r="H63" s="28">
        <f t="shared" ref="H63" si="31">H31-H61</f>
        <v>77189.039999999106</v>
      </c>
    </row>
    <row r="64" spans="1:9" x14ac:dyDescent="0.2">
      <c r="A64" s="22"/>
      <c r="B64" s="26" t="s">
        <v>46</v>
      </c>
      <c r="C64" s="24"/>
      <c r="D64" s="24"/>
      <c r="E64" s="24"/>
      <c r="F64" s="24"/>
      <c r="G64" s="24"/>
      <c r="H64" s="24"/>
    </row>
    <row r="65" spans="1:8" x14ac:dyDescent="0.2">
      <c r="A65" s="25"/>
      <c r="B65" s="29" t="s">
        <v>34</v>
      </c>
      <c r="C65" s="21">
        <f t="shared" ref="C65" si="32">SUM(C66:C68)</f>
        <v>49951.78</v>
      </c>
      <c r="D65" s="21">
        <f t="shared" ref="D65:G65" si="33">SUM(D66:D68)</f>
        <v>0</v>
      </c>
      <c r="E65" s="21">
        <f t="shared" si="33"/>
        <v>0</v>
      </c>
      <c r="F65" s="21">
        <f t="shared" si="33"/>
        <v>0</v>
      </c>
      <c r="G65" s="21">
        <f t="shared" si="33"/>
        <v>0</v>
      </c>
      <c r="H65" s="21">
        <f>IF(G65=0,0,F65-G65)</f>
        <v>0</v>
      </c>
    </row>
    <row r="66" spans="1:8" x14ac:dyDescent="0.2">
      <c r="A66" s="22" t="s">
        <v>79</v>
      </c>
      <c r="B66" s="23" t="s">
        <v>35</v>
      </c>
      <c r="C66" s="21">
        <v>49951.78</v>
      </c>
      <c r="D66" s="21"/>
      <c r="E66" s="21"/>
      <c r="F66" s="21">
        <f>D66+E66</f>
        <v>0</v>
      </c>
      <c r="G66" s="38"/>
      <c r="H66" s="21" t="str">
        <f>IF(G66="","",F66-G66)</f>
        <v/>
      </c>
    </row>
    <row r="67" spans="1:8" x14ac:dyDescent="0.2">
      <c r="A67" s="22" t="s">
        <v>80</v>
      </c>
      <c r="B67" s="23" t="s">
        <v>36</v>
      </c>
      <c r="C67" s="21"/>
      <c r="D67" s="21">
        <v>0</v>
      </c>
      <c r="E67" s="21"/>
      <c r="F67" s="21">
        <f>D67+E67</f>
        <v>0</v>
      </c>
      <c r="G67" s="38"/>
      <c r="H67" s="21" t="str">
        <f>IF(G67="","",F67-G67)</f>
        <v/>
      </c>
    </row>
    <row r="68" spans="1:8" x14ac:dyDescent="0.2">
      <c r="A68" s="22" t="s">
        <v>81</v>
      </c>
      <c r="B68" s="23" t="s">
        <v>37</v>
      </c>
      <c r="C68" s="21"/>
      <c r="D68" s="21">
        <v>0</v>
      </c>
      <c r="E68" s="21"/>
      <c r="F68" s="21">
        <f>D68+E68</f>
        <v>0</v>
      </c>
      <c r="G68" s="38"/>
      <c r="H68" s="21" t="str">
        <f>IF(G68="","",F68-G68)</f>
        <v/>
      </c>
    </row>
    <row r="69" spans="1:8" x14ac:dyDescent="0.2">
      <c r="A69" s="22"/>
      <c r="B69" s="1" t="s">
        <v>46</v>
      </c>
      <c r="C69" s="24"/>
      <c r="D69" s="24"/>
      <c r="E69" s="36"/>
      <c r="F69" s="36"/>
      <c r="G69" s="36"/>
      <c r="H69" s="36"/>
    </row>
    <row r="70" spans="1:8" x14ac:dyDescent="0.2">
      <c r="A70" s="25"/>
      <c r="B70" s="29" t="s">
        <v>38</v>
      </c>
      <c r="C70" s="21">
        <f>SUM(C71:C72)</f>
        <v>0</v>
      </c>
      <c r="D70" s="21">
        <f>D71-D72</f>
        <v>0</v>
      </c>
      <c r="E70" s="21">
        <f>E71-E72</f>
        <v>0</v>
      </c>
      <c r="F70" s="21">
        <f>F71-F72</f>
        <v>0</v>
      </c>
      <c r="G70" s="21">
        <f>G71-G72</f>
        <v>0</v>
      </c>
      <c r="H70" s="21">
        <f>IF(G70=0,0,G70-F70)</f>
        <v>0</v>
      </c>
    </row>
    <row r="71" spans="1:8" x14ac:dyDescent="0.2">
      <c r="A71" s="22" t="s">
        <v>82</v>
      </c>
      <c r="B71" s="23" t="s">
        <v>39</v>
      </c>
      <c r="C71" s="21"/>
      <c r="D71" s="21">
        <v>0</v>
      </c>
      <c r="E71" s="21"/>
      <c r="F71" s="21">
        <f>D71+E71</f>
        <v>0</v>
      </c>
      <c r="G71" s="38"/>
      <c r="H71" s="21" t="str">
        <f>IF(G71="","",G71-F71)</f>
        <v/>
      </c>
    </row>
    <row r="72" spans="1:8" x14ac:dyDescent="0.2">
      <c r="A72" s="22" t="s">
        <v>83</v>
      </c>
      <c r="B72" s="23" t="s">
        <v>40</v>
      </c>
      <c r="C72" s="21"/>
      <c r="D72" s="21">
        <v>0</v>
      </c>
      <c r="E72" s="21"/>
      <c r="F72" s="21">
        <f>D72+E72</f>
        <v>0</v>
      </c>
      <c r="G72" s="38"/>
      <c r="H72" s="21" t="str">
        <f>IF(G72="","",F72-G72)</f>
        <v/>
      </c>
    </row>
    <row r="73" spans="1:8" x14ac:dyDescent="0.2">
      <c r="A73" s="22"/>
      <c r="B73" s="26" t="s">
        <v>46</v>
      </c>
      <c r="C73" s="24"/>
      <c r="D73" s="24"/>
      <c r="E73" s="36"/>
      <c r="F73" s="36"/>
      <c r="G73" s="36"/>
      <c r="H73" s="36"/>
    </row>
    <row r="74" spans="1:8" x14ac:dyDescent="0.2">
      <c r="A74" s="25"/>
      <c r="B74" s="29" t="s">
        <v>41</v>
      </c>
      <c r="C74" s="21">
        <f t="shared" ref="C74" si="34">SUM(C75:C77)</f>
        <v>0</v>
      </c>
      <c r="D74" s="21">
        <f t="shared" ref="D74:G74" si="35">SUM(D75:D77)</f>
        <v>0</v>
      </c>
      <c r="E74" s="21">
        <f t="shared" si="35"/>
        <v>0</v>
      </c>
      <c r="F74" s="21">
        <f t="shared" si="35"/>
        <v>0</v>
      </c>
      <c r="G74" s="21">
        <f t="shared" si="35"/>
        <v>0</v>
      </c>
      <c r="H74" s="21">
        <f>IF(G74=0,0,F74-G74)</f>
        <v>0</v>
      </c>
    </row>
    <row r="75" spans="1:8" x14ac:dyDescent="0.2">
      <c r="A75" s="22" t="s">
        <v>84</v>
      </c>
      <c r="B75" s="23" t="s">
        <v>42</v>
      </c>
      <c r="C75" s="21"/>
      <c r="D75" s="21">
        <v>0</v>
      </c>
      <c r="E75" s="21"/>
      <c r="F75" s="21">
        <f>D75+E75</f>
        <v>0</v>
      </c>
      <c r="G75" s="38"/>
      <c r="H75" s="21" t="str">
        <f>IF(G75="","",F75-G75)</f>
        <v/>
      </c>
    </row>
    <row r="76" spans="1:8" x14ac:dyDescent="0.2">
      <c r="A76" s="22" t="s">
        <v>85</v>
      </c>
      <c r="B76" s="23" t="s">
        <v>43</v>
      </c>
      <c r="C76" s="21"/>
      <c r="D76" s="21">
        <v>0</v>
      </c>
      <c r="E76" s="21"/>
      <c r="F76" s="21">
        <f>D76+E76</f>
        <v>0</v>
      </c>
      <c r="G76" s="38"/>
      <c r="H76" s="21" t="str">
        <f>IF(G76="","",F76-G76)</f>
        <v/>
      </c>
    </row>
    <row r="77" spans="1:8" x14ac:dyDescent="0.2">
      <c r="A77" s="22" t="s">
        <v>86</v>
      </c>
      <c r="B77" s="23" t="s">
        <v>44</v>
      </c>
      <c r="C77" s="21"/>
      <c r="D77" s="21">
        <v>0</v>
      </c>
      <c r="E77" s="21"/>
      <c r="F77" s="21">
        <f>D77+E77</f>
        <v>0</v>
      </c>
      <c r="G77" s="38"/>
      <c r="H77" s="21" t="str">
        <f>IF(G77="","",F77-G77)</f>
        <v/>
      </c>
    </row>
    <row r="78" spans="1:8" x14ac:dyDescent="0.2">
      <c r="A78" s="30"/>
      <c r="B78" s="4" t="s">
        <v>46</v>
      </c>
      <c r="C78" s="24"/>
      <c r="D78" s="24"/>
      <c r="E78" s="36"/>
      <c r="F78" s="36"/>
      <c r="G78" s="36"/>
      <c r="H78" s="36"/>
    </row>
    <row r="79" spans="1:8" ht="15" x14ac:dyDescent="0.25">
      <c r="A79" s="35"/>
      <c r="B79" s="27" t="s">
        <v>45</v>
      </c>
      <c r="C79" s="28">
        <f>C63-C65-C70-C74</f>
        <v>-78382666.350000009</v>
      </c>
      <c r="D79" s="28">
        <f>D63-D65+D70-D74</f>
        <v>-80831210.640000001</v>
      </c>
      <c r="E79" s="28">
        <f>E63-E65+E70-E74</f>
        <v>-2439.9599999999627</v>
      </c>
      <c r="F79" s="28">
        <f>F63-F65+F70-F74</f>
        <v>-80833650.599999994</v>
      </c>
      <c r="G79" s="28">
        <f>G63-G65+G70-G74</f>
        <v>-80910839.640000001</v>
      </c>
      <c r="H79" s="28">
        <f>H63-H65+H70-H74</f>
        <v>77189.039999999106</v>
      </c>
    </row>
    <row r="82" spans="1:2" ht="15" x14ac:dyDescent="0.25">
      <c r="A82" s="41" t="s">
        <v>97</v>
      </c>
    </row>
    <row r="83" spans="1:2" x14ac:dyDescent="0.2">
      <c r="B83" s="42"/>
    </row>
    <row r="84" spans="1:2" x14ac:dyDescent="0.2">
      <c r="B84" s="43"/>
    </row>
    <row r="85" spans="1:2" x14ac:dyDescent="0.2">
      <c r="B85" s="43"/>
    </row>
    <row r="86" spans="1:2" x14ac:dyDescent="0.2">
      <c r="B86" s="43"/>
    </row>
    <row r="87" spans="1:2" x14ac:dyDescent="0.2">
      <c r="B87" s="43"/>
    </row>
    <row r="88" spans="1:2" x14ac:dyDescent="0.2">
      <c r="B88" s="43"/>
    </row>
    <row r="89" spans="1:2" x14ac:dyDescent="0.2">
      <c r="B89" s="43"/>
    </row>
    <row r="90" spans="1:2" x14ac:dyDescent="0.2">
      <c r="B90" s="43"/>
    </row>
    <row r="91" spans="1:2" x14ac:dyDescent="0.2">
      <c r="B91" s="43"/>
    </row>
    <row r="92" spans="1:2" x14ac:dyDescent="0.2">
      <c r="B92" s="43"/>
    </row>
    <row r="93" spans="1:2" x14ac:dyDescent="0.2">
      <c r="B93" s="43"/>
    </row>
    <row r="94" spans="1:2" x14ac:dyDescent="0.2">
      <c r="B94" s="43"/>
    </row>
    <row r="95" spans="1:2" x14ac:dyDescent="0.2">
      <c r="B95" s="43"/>
    </row>
  </sheetData>
  <phoneticPr fontId="7" type="noConversion"/>
  <conditionalFormatting sqref="A79">
    <cfRule type="expression" dxfId="5" priority="1" stopIfTrue="1">
      <formula>#REF!="Y"</formula>
    </cfRule>
  </conditionalFormatting>
  <pageMargins left="0.78740157480314965" right="0.78740157480314965" top="0.78740157480314965" bottom="0.78740157480314965" header="0.51181102362204722" footer="0.51181102362204722"/>
  <pageSetup paperSize="9" scale="59" orientation="portrait" r:id="rId1"/>
  <headerFooter alignWithMargins="0">
    <oddHeader>&amp;R&amp;D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5">
    <pageSetUpPr fitToPage="1"/>
  </sheetPr>
  <dimension ref="A1:I95"/>
  <sheetViews>
    <sheetView zoomScale="82" zoomScaleNormal="82" workbookViewId="0">
      <pane xSplit="2" ySplit="5" topLeftCell="C26" activePane="bottomRight" state="frozen"/>
      <selection activeCell="H13" sqref="H13"/>
      <selection pane="topRight" activeCell="H13" sqref="H13"/>
      <selection pane="bottomLeft" activeCell="H13" sqref="H13"/>
      <selection pane="bottomRight" activeCell="G49" sqref="G49"/>
    </sheetView>
  </sheetViews>
  <sheetFormatPr defaultColWidth="9.140625" defaultRowHeight="12.75" x14ac:dyDescent="0.2"/>
  <cols>
    <col min="1" max="1" width="6.28515625" style="5" customWidth="1"/>
    <col min="2" max="2" width="56.140625" style="5" bestFit="1" customWidth="1"/>
    <col min="3" max="8" width="16.7109375" style="5" customWidth="1"/>
    <col min="9" max="9" width="9.140625" style="49"/>
    <col min="10" max="16384" width="9.140625" style="5"/>
  </cols>
  <sheetData>
    <row r="1" spans="1:8" x14ac:dyDescent="0.2">
      <c r="A1" s="9"/>
      <c r="B1" s="10"/>
      <c r="C1" s="11"/>
      <c r="D1" s="11"/>
      <c r="E1" s="11"/>
      <c r="F1" s="11"/>
      <c r="G1" s="11"/>
      <c r="H1" s="11"/>
    </row>
    <row r="2" spans="1:8" ht="33" customHeight="1" x14ac:dyDescent="0.2">
      <c r="A2" s="12"/>
      <c r="B2" s="13"/>
      <c r="C2" s="14" t="s">
        <v>120</v>
      </c>
      <c r="D2" s="14" t="s">
        <v>118</v>
      </c>
      <c r="E2" s="14" t="s">
        <v>89</v>
      </c>
      <c r="F2" s="14" t="s">
        <v>119</v>
      </c>
      <c r="G2" s="14" t="s">
        <v>117</v>
      </c>
      <c r="H2" s="14" t="s">
        <v>90</v>
      </c>
    </row>
    <row r="3" spans="1:8" x14ac:dyDescent="0.2">
      <c r="A3" s="12"/>
      <c r="B3" s="6" t="s">
        <v>87</v>
      </c>
      <c r="C3" s="14"/>
      <c r="D3" s="14"/>
      <c r="E3" s="14"/>
      <c r="F3" s="14"/>
      <c r="G3" s="14" t="s">
        <v>116</v>
      </c>
      <c r="H3" s="14"/>
    </row>
    <row r="4" spans="1:8" x14ac:dyDescent="0.2">
      <c r="A4" s="12"/>
      <c r="B4" s="6" t="s">
        <v>110</v>
      </c>
      <c r="C4" s="15"/>
      <c r="D4" s="15"/>
      <c r="E4" s="15"/>
      <c r="F4" s="15"/>
      <c r="G4" s="15"/>
      <c r="H4" s="15"/>
    </row>
    <row r="5" spans="1:8" x14ac:dyDescent="0.2">
      <c r="A5" s="12"/>
      <c r="B5" s="13" t="s">
        <v>46</v>
      </c>
      <c r="C5" s="16"/>
      <c r="D5" s="16"/>
      <c r="E5" s="17"/>
      <c r="F5" s="17"/>
      <c r="G5" s="17"/>
      <c r="H5" s="17"/>
    </row>
    <row r="6" spans="1:8" ht="15" x14ac:dyDescent="0.25">
      <c r="A6" s="33"/>
      <c r="B6" s="27" t="s">
        <v>0</v>
      </c>
      <c r="C6" s="31"/>
      <c r="D6" s="31"/>
      <c r="E6" s="31"/>
      <c r="F6" s="31"/>
      <c r="G6" s="31"/>
      <c r="H6" s="31"/>
    </row>
    <row r="7" spans="1:8" x14ac:dyDescent="0.2">
      <c r="A7" s="18"/>
      <c r="B7" s="19" t="s">
        <v>46</v>
      </c>
      <c r="C7" s="8"/>
      <c r="D7" s="8"/>
      <c r="E7" s="2"/>
      <c r="F7" s="2"/>
      <c r="G7" s="2"/>
      <c r="H7" s="2"/>
    </row>
    <row r="8" spans="1:8" x14ac:dyDescent="0.2">
      <c r="A8" s="20"/>
      <c r="B8" s="3" t="s">
        <v>47</v>
      </c>
      <c r="C8" s="21">
        <f t="shared" ref="C8" si="0">SUM(C9:C12)</f>
        <v>6742688.3700000001</v>
      </c>
      <c r="D8" s="21">
        <f t="shared" ref="D8:G8" si="1">SUM(D9:D12)</f>
        <v>6773313.7199999997</v>
      </c>
      <c r="E8" s="21">
        <f t="shared" si="1"/>
        <v>0</v>
      </c>
      <c r="F8" s="21">
        <f t="shared" si="1"/>
        <v>6773313.7199999997</v>
      </c>
      <c r="G8" s="21">
        <f t="shared" si="1"/>
        <v>6793800</v>
      </c>
      <c r="H8" s="21">
        <f>F8-G8</f>
        <v>-20486.280000000261</v>
      </c>
    </row>
    <row r="9" spans="1:8" x14ac:dyDescent="0.2">
      <c r="A9" s="22" t="s">
        <v>51</v>
      </c>
      <c r="B9" s="23" t="s">
        <v>1</v>
      </c>
      <c r="C9" s="21">
        <v>22524.34</v>
      </c>
      <c r="D9" s="21">
        <v>27513.84</v>
      </c>
      <c r="E9" s="21"/>
      <c r="F9" s="21">
        <f>D9+E9</f>
        <v>27513.84</v>
      </c>
      <c r="G9" s="39">
        <v>23000</v>
      </c>
      <c r="H9" s="21">
        <f t="shared" ref="H9:H29" si="2">F9-G9</f>
        <v>4513.84</v>
      </c>
    </row>
    <row r="10" spans="1:8" x14ac:dyDescent="0.2">
      <c r="A10" s="22" t="s">
        <v>52</v>
      </c>
      <c r="B10" s="23" t="s">
        <v>53</v>
      </c>
      <c r="C10" s="21"/>
      <c r="D10" s="21"/>
      <c r="E10" s="21"/>
      <c r="F10" s="21">
        <f>D10+E10</f>
        <v>0</v>
      </c>
      <c r="G10" s="38"/>
      <c r="H10" s="21">
        <f t="shared" si="2"/>
        <v>0</v>
      </c>
    </row>
    <row r="11" spans="1:8" x14ac:dyDescent="0.2">
      <c r="A11" s="22" t="s">
        <v>54</v>
      </c>
      <c r="B11" s="23" t="s">
        <v>2</v>
      </c>
      <c r="C11" s="21">
        <v>6062141.0300000003</v>
      </c>
      <c r="D11" s="21">
        <v>6115499.8799999999</v>
      </c>
      <c r="E11" s="21"/>
      <c r="F11" s="21">
        <f>D11+E11</f>
        <v>6115499.8799999999</v>
      </c>
      <c r="G11" s="38">
        <v>6140000</v>
      </c>
      <c r="H11" s="21">
        <f t="shared" si="2"/>
        <v>-24500.120000000112</v>
      </c>
    </row>
    <row r="12" spans="1:8" x14ac:dyDescent="0.2">
      <c r="A12" s="22" t="s">
        <v>55</v>
      </c>
      <c r="B12" s="23" t="s">
        <v>3</v>
      </c>
      <c r="C12" s="21">
        <v>658023</v>
      </c>
      <c r="D12" s="21">
        <v>630300</v>
      </c>
      <c r="E12" s="21"/>
      <c r="F12" s="21">
        <f>D12+E12</f>
        <v>630300</v>
      </c>
      <c r="G12" s="38">
        <v>630800</v>
      </c>
      <c r="H12" s="21">
        <f t="shared" si="2"/>
        <v>-500</v>
      </c>
    </row>
    <row r="13" spans="1:8" x14ac:dyDescent="0.2">
      <c r="A13" s="22"/>
      <c r="B13" s="23"/>
      <c r="C13" s="24"/>
      <c r="D13" s="24"/>
      <c r="E13" s="24"/>
      <c r="F13" s="24"/>
      <c r="G13" s="24"/>
      <c r="H13" s="21">
        <f t="shared" si="2"/>
        <v>0</v>
      </c>
    </row>
    <row r="14" spans="1:8" x14ac:dyDescent="0.2">
      <c r="A14" s="25"/>
      <c r="B14" s="3" t="s">
        <v>4</v>
      </c>
      <c r="C14" s="21">
        <f t="shared" ref="C14" si="3">SUM(C15:C20)</f>
        <v>50134.45</v>
      </c>
      <c r="D14" s="21">
        <f t="shared" ref="D14:G14" si="4">SUM(D15:D20)</f>
        <v>50100</v>
      </c>
      <c r="E14" s="21">
        <f t="shared" si="4"/>
        <v>0</v>
      </c>
      <c r="F14" s="21">
        <f t="shared" si="4"/>
        <v>50100</v>
      </c>
      <c r="G14" s="21">
        <f t="shared" si="4"/>
        <v>50100</v>
      </c>
      <c r="H14" s="21">
        <f t="shared" si="2"/>
        <v>0</v>
      </c>
    </row>
    <row r="15" spans="1:8" x14ac:dyDescent="0.2">
      <c r="A15" s="22" t="s">
        <v>56</v>
      </c>
      <c r="B15" s="23" t="s">
        <v>5</v>
      </c>
      <c r="C15" s="21"/>
      <c r="D15" s="21"/>
      <c r="E15" s="21"/>
      <c r="F15" s="21">
        <f t="shared" ref="F15:F20" si="5">D15+E15</f>
        <v>0</v>
      </c>
      <c r="G15" s="39"/>
      <c r="H15" s="21">
        <f t="shared" si="2"/>
        <v>0</v>
      </c>
    </row>
    <row r="16" spans="1:8" x14ac:dyDescent="0.2">
      <c r="A16" s="22" t="s">
        <v>57</v>
      </c>
      <c r="B16" s="23" t="s">
        <v>6</v>
      </c>
      <c r="C16" s="21"/>
      <c r="D16" s="21"/>
      <c r="E16" s="21"/>
      <c r="F16" s="21">
        <f t="shared" si="5"/>
        <v>0</v>
      </c>
      <c r="G16" s="38"/>
      <c r="H16" s="21">
        <f t="shared" si="2"/>
        <v>0</v>
      </c>
    </row>
    <row r="17" spans="1:8" x14ac:dyDescent="0.2">
      <c r="A17" s="22" t="s">
        <v>58</v>
      </c>
      <c r="B17" s="23" t="s">
        <v>7</v>
      </c>
      <c r="C17" s="21">
        <v>43642</v>
      </c>
      <c r="D17" s="21">
        <v>46200</v>
      </c>
      <c r="E17" s="21"/>
      <c r="F17" s="21">
        <f t="shared" si="5"/>
        <v>46200</v>
      </c>
      <c r="G17" s="38">
        <v>46200</v>
      </c>
      <c r="H17" s="21">
        <f t="shared" si="2"/>
        <v>0</v>
      </c>
    </row>
    <row r="18" spans="1:8" x14ac:dyDescent="0.2">
      <c r="A18" s="22" t="s">
        <v>59</v>
      </c>
      <c r="B18" s="23" t="s">
        <v>8</v>
      </c>
      <c r="C18" s="21">
        <v>6349.71</v>
      </c>
      <c r="D18" s="21">
        <v>3900</v>
      </c>
      <c r="E18" s="21"/>
      <c r="F18" s="21">
        <f t="shared" si="5"/>
        <v>3900</v>
      </c>
      <c r="G18" s="38">
        <v>3900</v>
      </c>
      <c r="H18" s="21">
        <f t="shared" si="2"/>
        <v>0</v>
      </c>
    </row>
    <row r="19" spans="1:8" x14ac:dyDescent="0.2">
      <c r="A19" s="22" t="s">
        <v>60</v>
      </c>
      <c r="B19" s="23" t="s">
        <v>9</v>
      </c>
      <c r="C19" s="21"/>
      <c r="D19" s="21"/>
      <c r="E19" s="21"/>
      <c r="F19" s="21">
        <f t="shared" si="5"/>
        <v>0</v>
      </c>
      <c r="G19" s="38"/>
      <c r="H19" s="21">
        <f t="shared" si="2"/>
        <v>0</v>
      </c>
    </row>
    <row r="20" spans="1:8" x14ac:dyDescent="0.2">
      <c r="A20" s="22" t="s">
        <v>61</v>
      </c>
      <c r="B20" s="23" t="s">
        <v>10</v>
      </c>
      <c r="C20" s="21">
        <v>142.74</v>
      </c>
      <c r="D20" s="21"/>
      <c r="E20" s="21"/>
      <c r="F20" s="21">
        <f t="shared" si="5"/>
        <v>0</v>
      </c>
      <c r="G20" s="38"/>
      <c r="H20" s="21">
        <f t="shared" si="2"/>
        <v>0</v>
      </c>
    </row>
    <row r="21" spans="1:8" x14ac:dyDescent="0.2">
      <c r="A21" s="22"/>
      <c r="B21" s="23"/>
      <c r="C21" s="24"/>
      <c r="D21" s="24"/>
      <c r="E21" s="24"/>
      <c r="F21" s="24"/>
      <c r="G21" s="24"/>
      <c r="H21" s="21">
        <f t="shared" si="2"/>
        <v>0</v>
      </c>
    </row>
    <row r="22" spans="1:8" x14ac:dyDescent="0.2">
      <c r="A22" s="25"/>
      <c r="B22" s="3" t="s">
        <v>11</v>
      </c>
      <c r="C22" s="21">
        <f t="shared" ref="C22" si="6">SUM(C23)</f>
        <v>3539877.39</v>
      </c>
      <c r="D22" s="21">
        <f t="shared" ref="D22:G22" si="7">SUM(D23)</f>
        <v>3258376.92</v>
      </c>
      <c r="E22" s="21">
        <f t="shared" si="7"/>
        <v>0</v>
      </c>
      <c r="F22" s="21">
        <f t="shared" si="7"/>
        <v>3258376.92</v>
      </c>
      <c r="G22" s="21">
        <f t="shared" si="7"/>
        <v>5701447</v>
      </c>
      <c r="H22" s="21">
        <f t="shared" si="2"/>
        <v>-2443070.08</v>
      </c>
    </row>
    <row r="23" spans="1:8" x14ac:dyDescent="0.2">
      <c r="A23" s="22" t="s">
        <v>62</v>
      </c>
      <c r="B23" s="23" t="s">
        <v>11</v>
      </c>
      <c r="C23" s="21">
        <v>3539877.39</v>
      </c>
      <c r="D23" s="21">
        <v>3258376.92</v>
      </c>
      <c r="E23" s="21"/>
      <c r="F23" s="21">
        <f>D23+E23</f>
        <v>3258376.92</v>
      </c>
      <c r="G23" s="37">
        <v>5701447</v>
      </c>
      <c r="H23" s="21">
        <f t="shared" si="2"/>
        <v>-2443070.08</v>
      </c>
    </row>
    <row r="24" spans="1:8" x14ac:dyDescent="0.2">
      <c r="A24" s="22"/>
      <c r="B24" s="23"/>
      <c r="C24" s="24"/>
      <c r="D24" s="24"/>
      <c r="E24" s="24"/>
      <c r="F24" s="24"/>
      <c r="G24" s="24"/>
      <c r="H24" s="21">
        <f t="shared" si="2"/>
        <v>0</v>
      </c>
    </row>
    <row r="25" spans="1:8" x14ac:dyDescent="0.2">
      <c r="A25" s="25"/>
      <c r="B25" s="3" t="s">
        <v>12</v>
      </c>
      <c r="C25" s="21">
        <f t="shared" ref="C25" si="8">SUM(C26)</f>
        <v>9666.66</v>
      </c>
      <c r="D25" s="21">
        <f t="shared" ref="D25:G25" si="9">SUM(D26)</f>
        <v>6949.92</v>
      </c>
      <c r="E25" s="21">
        <f t="shared" si="9"/>
        <v>0</v>
      </c>
      <c r="F25" s="21">
        <f t="shared" si="9"/>
        <v>6949.92</v>
      </c>
      <c r="G25" s="21">
        <f t="shared" si="9"/>
        <v>8450</v>
      </c>
      <c r="H25" s="21">
        <f t="shared" si="2"/>
        <v>-1500.08</v>
      </c>
    </row>
    <row r="26" spans="1:8" x14ac:dyDescent="0.2">
      <c r="A26" s="22" t="s">
        <v>63</v>
      </c>
      <c r="B26" s="23" t="s">
        <v>12</v>
      </c>
      <c r="C26" s="21">
        <v>9666.66</v>
      </c>
      <c r="D26" s="21">
        <v>6949.92</v>
      </c>
      <c r="E26" s="21"/>
      <c r="F26" s="21">
        <f>D26+E26</f>
        <v>6949.92</v>
      </c>
      <c r="G26" s="37">
        <v>8450</v>
      </c>
      <c r="H26" s="21">
        <f t="shared" si="2"/>
        <v>-1500.08</v>
      </c>
    </row>
    <row r="27" spans="1:8" x14ac:dyDescent="0.2">
      <c r="A27" s="22"/>
      <c r="B27" s="23"/>
      <c r="C27" s="24"/>
      <c r="D27" s="24"/>
      <c r="E27" s="24"/>
      <c r="F27" s="24"/>
      <c r="G27" s="24"/>
      <c r="H27" s="21">
        <f t="shared" si="2"/>
        <v>0</v>
      </c>
    </row>
    <row r="28" spans="1:8" x14ac:dyDescent="0.2">
      <c r="A28" s="25"/>
      <c r="B28" s="3" t="s">
        <v>13</v>
      </c>
      <c r="C28" s="21">
        <f t="shared" ref="C28" si="10">SUM(C29)</f>
        <v>10863.78</v>
      </c>
      <c r="D28" s="21">
        <f t="shared" ref="D28:G28" si="11">SUM(D29)</f>
        <v>0</v>
      </c>
      <c r="E28" s="21">
        <f t="shared" si="11"/>
        <v>0</v>
      </c>
      <c r="F28" s="21">
        <f t="shared" si="11"/>
        <v>0</v>
      </c>
      <c r="G28" s="21">
        <f t="shared" si="11"/>
        <v>6000</v>
      </c>
      <c r="H28" s="21">
        <f t="shared" si="2"/>
        <v>-6000</v>
      </c>
    </row>
    <row r="29" spans="1:8" x14ac:dyDescent="0.2">
      <c r="A29" s="22" t="s">
        <v>64</v>
      </c>
      <c r="B29" s="23" t="s">
        <v>13</v>
      </c>
      <c r="C29" s="21">
        <v>10863.78</v>
      </c>
      <c r="D29" s="21"/>
      <c r="E29" s="21"/>
      <c r="F29" s="21">
        <f>D29+E29</f>
        <v>0</v>
      </c>
      <c r="G29" s="38">
        <v>6000</v>
      </c>
      <c r="H29" s="21">
        <f t="shared" si="2"/>
        <v>-6000</v>
      </c>
    </row>
    <row r="30" spans="1:8" x14ac:dyDescent="0.2">
      <c r="A30" s="22"/>
      <c r="B30" s="26" t="s">
        <v>46</v>
      </c>
      <c r="C30" s="24"/>
      <c r="D30" s="24"/>
      <c r="E30" s="36"/>
      <c r="F30" s="36"/>
      <c r="G30" s="36"/>
      <c r="H30" s="36"/>
    </row>
    <row r="31" spans="1:8" ht="15" x14ac:dyDescent="0.25">
      <c r="A31" s="34"/>
      <c r="B31" s="27" t="s">
        <v>14</v>
      </c>
      <c r="C31" s="28">
        <f t="shared" ref="C31" si="12">C28+C25+C22+C14+C8</f>
        <v>10353230.65</v>
      </c>
      <c r="D31" s="28">
        <f t="shared" ref="D31:G31" si="13">D28+D25+D22+D14+D8</f>
        <v>10088740.559999999</v>
      </c>
      <c r="E31" s="28">
        <f t="shared" si="13"/>
        <v>0</v>
      </c>
      <c r="F31" s="28">
        <f t="shared" si="13"/>
        <v>10088740.559999999</v>
      </c>
      <c r="G31" s="28">
        <f t="shared" si="13"/>
        <v>12559797</v>
      </c>
      <c r="H31" s="28">
        <f t="shared" ref="H31" si="14">F31-G31</f>
        <v>-2471056.4400000013</v>
      </c>
    </row>
    <row r="32" spans="1:8" x14ac:dyDescent="0.2">
      <c r="A32" s="22"/>
      <c r="B32" s="26" t="s">
        <v>46</v>
      </c>
      <c r="C32" s="24"/>
      <c r="D32" s="24"/>
      <c r="E32" s="24"/>
      <c r="F32" s="24"/>
      <c r="G32" s="24"/>
      <c r="H32" s="24"/>
    </row>
    <row r="33" spans="1:8" x14ac:dyDescent="0.2">
      <c r="A33" s="25"/>
      <c r="B33" s="3" t="s">
        <v>15</v>
      </c>
      <c r="C33" s="21">
        <f t="shared" ref="C33" si="15">SUM(C34)</f>
        <v>0</v>
      </c>
      <c r="D33" s="21">
        <f t="shared" ref="D33:G33" si="16">SUM(D34)</f>
        <v>0</v>
      </c>
      <c r="E33" s="21">
        <f t="shared" si="16"/>
        <v>0</v>
      </c>
      <c r="F33" s="21">
        <f t="shared" si="16"/>
        <v>0</v>
      </c>
      <c r="G33" s="21">
        <f t="shared" si="16"/>
        <v>0</v>
      </c>
      <c r="H33" s="21">
        <f>IF(G33=0,0,G33-F33)</f>
        <v>0</v>
      </c>
    </row>
    <row r="34" spans="1:8" x14ac:dyDescent="0.2">
      <c r="A34" s="22" t="s">
        <v>65</v>
      </c>
      <c r="B34" s="23" t="s">
        <v>15</v>
      </c>
      <c r="C34" s="21"/>
      <c r="D34" s="21">
        <v>0</v>
      </c>
      <c r="E34" s="21"/>
      <c r="F34" s="21">
        <f>D34+E34</f>
        <v>0</v>
      </c>
      <c r="G34" s="38"/>
      <c r="H34" s="21" t="str">
        <f>IF(G34="","",G34-F34)</f>
        <v/>
      </c>
    </row>
    <row r="35" spans="1:8" x14ac:dyDescent="0.2">
      <c r="A35" s="22"/>
      <c r="B35" s="26" t="s">
        <v>46</v>
      </c>
      <c r="C35" s="24"/>
      <c r="D35" s="24"/>
      <c r="E35" s="36"/>
      <c r="F35" s="36"/>
      <c r="G35" s="36"/>
      <c r="H35" s="36"/>
    </row>
    <row r="36" spans="1:8" ht="15" x14ac:dyDescent="0.25">
      <c r="A36" s="34"/>
      <c r="B36" s="27" t="s">
        <v>16</v>
      </c>
      <c r="C36" s="28"/>
      <c r="D36" s="28"/>
      <c r="E36" s="28"/>
      <c r="F36" s="28"/>
      <c r="G36" s="28"/>
      <c r="H36" s="28"/>
    </row>
    <row r="37" spans="1:8" ht="15" x14ac:dyDescent="0.25">
      <c r="A37" s="22"/>
      <c r="B37" s="7"/>
      <c r="C37" s="32"/>
      <c r="D37" s="32"/>
      <c r="E37" s="32"/>
      <c r="F37" s="32"/>
      <c r="G37" s="32"/>
      <c r="H37" s="32"/>
    </row>
    <row r="38" spans="1:8" x14ac:dyDescent="0.2">
      <c r="A38" s="25"/>
      <c r="B38" s="29" t="s">
        <v>48</v>
      </c>
      <c r="C38" s="21">
        <f>SUM(C39:C42)</f>
        <v>63293920.25</v>
      </c>
      <c r="D38" s="21">
        <f>SUM(D39:D42)</f>
        <v>62743505.279999994</v>
      </c>
      <c r="E38" s="21">
        <f>SUM(E39:E42)</f>
        <v>0</v>
      </c>
      <c r="F38" s="21">
        <f>SUM(F39:F42)</f>
        <v>62743505.279999994</v>
      </c>
      <c r="G38" s="21">
        <f>SUM(G39:G42)</f>
        <v>65799098</v>
      </c>
      <c r="H38" s="21">
        <f t="shared" ref="H38:H59" si="17">F38-G38</f>
        <v>-3055592.7200000063</v>
      </c>
    </row>
    <row r="39" spans="1:8" x14ac:dyDescent="0.2">
      <c r="A39" s="22" t="s">
        <v>66</v>
      </c>
      <c r="B39" s="23" t="s">
        <v>17</v>
      </c>
      <c r="C39" s="21">
        <v>52325900.670000002</v>
      </c>
      <c r="D39" s="21">
        <v>51383649.119999997</v>
      </c>
      <c r="E39" s="21"/>
      <c r="F39" s="21">
        <f>D39+E39</f>
        <v>51383649.119999997</v>
      </c>
      <c r="G39" s="38">
        <v>53878502</v>
      </c>
      <c r="H39" s="21">
        <f t="shared" si="17"/>
        <v>-2494852.8800000027</v>
      </c>
    </row>
    <row r="40" spans="1:8" x14ac:dyDescent="0.2">
      <c r="A40" s="22" t="s">
        <v>67</v>
      </c>
      <c r="B40" s="23" t="s">
        <v>18</v>
      </c>
      <c r="C40" s="21">
        <v>9119157.3699999992</v>
      </c>
      <c r="D40" s="21">
        <v>8946049.0800000001</v>
      </c>
      <c r="E40" s="21"/>
      <c r="F40" s="21">
        <f>D40+E40</f>
        <v>8946049.0800000001</v>
      </c>
      <c r="G40" s="38">
        <v>10073556</v>
      </c>
      <c r="H40" s="21">
        <f t="shared" si="17"/>
        <v>-1127506.92</v>
      </c>
    </row>
    <row r="41" spans="1:8" x14ac:dyDescent="0.2">
      <c r="A41" s="22" t="s">
        <v>68</v>
      </c>
      <c r="B41" s="23" t="s">
        <v>19</v>
      </c>
      <c r="C41" s="21">
        <v>3165156.4</v>
      </c>
      <c r="D41" s="21">
        <v>3100569</v>
      </c>
      <c r="E41" s="21"/>
      <c r="F41" s="21">
        <f>D41+E41</f>
        <v>3100569</v>
      </c>
      <c r="G41" s="38">
        <v>3180221</v>
      </c>
      <c r="H41" s="21">
        <f t="shared" si="17"/>
        <v>-79652</v>
      </c>
    </row>
    <row r="42" spans="1:8" x14ac:dyDescent="0.2">
      <c r="A42" s="22" t="s">
        <v>69</v>
      </c>
      <c r="B42" s="23" t="s">
        <v>20</v>
      </c>
      <c r="C42" s="21">
        <v>-1316294.19</v>
      </c>
      <c r="D42" s="21">
        <v>-686761.92</v>
      </c>
      <c r="E42" s="21"/>
      <c r="F42" s="21">
        <f>D42+E42</f>
        <v>-686761.92</v>
      </c>
      <c r="G42" s="40">
        <v>-1333181</v>
      </c>
      <c r="H42" s="21">
        <f t="shared" si="17"/>
        <v>646419.07999999996</v>
      </c>
    </row>
    <row r="43" spans="1:8" x14ac:dyDescent="0.2">
      <c r="A43" s="22"/>
      <c r="B43" s="23"/>
      <c r="C43" s="24"/>
      <c r="D43" s="24"/>
      <c r="E43" s="24"/>
      <c r="F43" s="24"/>
      <c r="G43" s="24"/>
      <c r="H43" s="21">
        <f t="shared" si="17"/>
        <v>0</v>
      </c>
    </row>
    <row r="44" spans="1:8" x14ac:dyDescent="0.2">
      <c r="A44" s="25"/>
      <c r="B44" s="29" t="s">
        <v>49</v>
      </c>
      <c r="C44" s="21">
        <f t="shared" ref="C44" si="18">SUM(C45:C46)</f>
        <v>23847930.949999999</v>
      </c>
      <c r="D44" s="21">
        <f t="shared" ref="D44:G44" si="19">SUM(D45:D46)</f>
        <v>24185996.439999998</v>
      </c>
      <c r="E44" s="21">
        <f t="shared" si="19"/>
        <v>0</v>
      </c>
      <c r="F44" s="21">
        <f t="shared" si="19"/>
        <v>24185996.439999998</v>
      </c>
      <c r="G44" s="21">
        <f t="shared" si="19"/>
        <v>24092582</v>
      </c>
      <c r="H44" s="21">
        <f t="shared" si="17"/>
        <v>93414.439999997616</v>
      </c>
    </row>
    <row r="45" spans="1:8" x14ac:dyDescent="0.2">
      <c r="A45" s="22" t="s">
        <v>70</v>
      </c>
      <c r="B45" s="23" t="s">
        <v>21</v>
      </c>
      <c r="C45" s="21">
        <v>8132426.7999999998</v>
      </c>
      <c r="D45" s="21">
        <v>7680940.0800000001</v>
      </c>
      <c r="E45" s="21"/>
      <c r="F45" s="21">
        <f>D45+E45</f>
        <v>7680940.0800000001</v>
      </c>
      <c r="G45" s="38">
        <v>7900000</v>
      </c>
      <c r="H45" s="21">
        <f t="shared" si="17"/>
        <v>-219059.91999999993</v>
      </c>
    </row>
    <row r="46" spans="1:8" x14ac:dyDescent="0.2">
      <c r="A46" s="22" t="s">
        <v>71</v>
      </c>
      <c r="B46" s="23" t="s">
        <v>22</v>
      </c>
      <c r="C46" s="21">
        <v>15715504.15</v>
      </c>
      <c r="D46" s="21">
        <v>16505056.359999999</v>
      </c>
      <c r="E46" s="21"/>
      <c r="F46" s="21">
        <f>D46+E46</f>
        <v>16505056.359999999</v>
      </c>
      <c r="G46" s="40">
        <v>16192582</v>
      </c>
      <c r="H46" s="21">
        <f t="shared" si="17"/>
        <v>312474.3599999994</v>
      </c>
    </row>
    <row r="47" spans="1:8" x14ac:dyDescent="0.2">
      <c r="A47" s="22"/>
      <c r="B47" s="23"/>
      <c r="C47" s="24"/>
      <c r="D47" s="24"/>
      <c r="E47" s="24"/>
      <c r="F47" s="24"/>
      <c r="G47" s="24"/>
      <c r="H47" s="21">
        <f t="shared" si="17"/>
        <v>0</v>
      </c>
    </row>
    <row r="48" spans="1:8" x14ac:dyDescent="0.2">
      <c r="A48" s="25"/>
      <c r="B48" s="29" t="s">
        <v>50</v>
      </c>
      <c r="C48" s="21">
        <f t="shared" ref="C48" si="20">SUM(C49:C50)</f>
        <v>3427000.6</v>
      </c>
      <c r="D48" s="21">
        <f t="shared" ref="D48:G48" si="21">SUM(D49:D50)</f>
        <v>3598656.12</v>
      </c>
      <c r="E48" s="21">
        <f t="shared" si="21"/>
        <v>0</v>
      </c>
      <c r="F48" s="21">
        <f t="shared" si="21"/>
        <v>3598656.12</v>
      </c>
      <c r="G48" s="21">
        <f t="shared" si="21"/>
        <v>3340095</v>
      </c>
      <c r="H48" s="21">
        <f t="shared" si="17"/>
        <v>258561.12000000011</v>
      </c>
    </row>
    <row r="49" spans="1:9" x14ac:dyDescent="0.2">
      <c r="A49" s="22" t="s">
        <v>72</v>
      </c>
      <c r="B49" s="23" t="s">
        <v>23</v>
      </c>
      <c r="C49" s="21">
        <v>3427429.22</v>
      </c>
      <c r="D49" s="21">
        <v>3598656.12</v>
      </c>
      <c r="E49" s="21"/>
      <c r="F49" s="21">
        <f>D49+E49</f>
        <v>3598656.12</v>
      </c>
      <c r="G49" s="38">
        <f>3418246-78151</f>
        <v>3340095</v>
      </c>
      <c r="H49" s="21">
        <f t="shared" si="17"/>
        <v>258561.12000000011</v>
      </c>
      <c r="I49" s="49">
        <v>-78151</v>
      </c>
    </row>
    <row r="50" spans="1:9" x14ac:dyDescent="0.2">
      <c r="A50" s="22" t="s">
        <v>73</v>
      </c>
      <c r="B50" s="23" t="s">
        <v>24</v>
      </c>
      <c r="C50" s="21">
        <v>-428.62</v>
      </c>
      <c r="D50" s="21"/>
      <c r="E50" s="21"/>
      <c r="F50" s="21">
        <f>D50+E50</f>
        <v>0</v>
      </c>
      <c r="G50" s="40"/>
      <c r="H50" s="21">
        <f t="shared" si="17"/>
        <v>0</v>
      </c>
    </row>
    <row r="51" spans="1:9" x14ac:dyDescent="0.2">
      <c r="A51" s="22"/>
      <c r="B51" s="23"/>
      <c r="C51" s="24"/>
      <c r="D51" s="24"/>
      <c r="E51" s="24"/>
      <c r="F51" s="24"/>
      <c r="G51" s="24"/>
      <c r="H51" s="21">
        <f t="shared" si="17"/>
        <v>0</v>
      </c>
    </row>
    <row r="52" spans="1:9" x14ac:dyDescent="0.2">
      <c r="A52" s="25"/>
      <c r="B52" s="29" t="s">
        <v>25</v>
      </c>
      <c r="C52" s="21">
        <f t="shared" ref="C52" si="22">SUM(C53:C55)</f>
        <v>690</v>
      </c>
      <c r="D52" s="21">
        <f t="shared" ref="D52:G52" si="23">SUM(D53:D55)</f>
        <v>6999.96</v>
      </c>
      <c r="E52" s="21">
        <f t="shared" si="23"/>
        <v>0</v>
      </c>
      <c r="F52" s="21">
        <f t="shared" si="23"/>
        <v>6999.96</v>
      </c>
      <c r="G52" s="21">
        <f t="shared" si="23"/>
        <v>0</v>
      </c>
      <c r="H52" s="21">
        <f t="shared" si="17"/>
        <v>6999.96</v>
      </c>
    </row>
    <row r="53" spans="1:9" x14ac:dyDescent="0.2">
      <c r="A53" s="22" t="s">
        <v>74</v>
      </c>
      <c r="B53" s="23" t="s">
        <v>26</v>
      </c>
      <c r="C53" s="21">
        <v>570</v>
      </c>
      <c r="D53" s="21"/>
      <c r="E53" s="21"/>
      <c r="F53" s="21">
        <f>D53+E53</f>
        <v>0</v>
      </c>
      <c r="G53" s="38"/>
      <c r="H53" s="21">
        <f t="shared" si="17"/>
        <v>0</v>
      </c>
    </row>
    <row r="54" spans="1:9" x14ac:dyDescent="0.2">
      <c r="A54" s="22" t="s">
        <v>75</v>
      </c>
      <c r="B54" s="23" t="s">
        <v>27</v>
      </c>
      <c r="C54" s="21">
        <v>120</v>
      </c>
      <c r="D54" s="21">
        <v>6999.96</v>
      </c>
      <c r="E54" s="21"/>
      <c r="F54" s="21">
        <f>D54+E54</f>
        <v>6999.96</v>
      </c>
      <c r="G54" s="38"/>
      <c r="H54" s="21">
        <f t="shared" si="17"/>
        <v>6999.96</v>
      </c>
    </row>
    <row r="55" spans="1:9" x14ac:dyDescent="0.2">
      <c r="A55" s="22" t="s">
        <v>76</v>
      </c>
      <c r="B55" s="23" t="s">
        <v>28</v>
      </c>
      <c r="C55" s="21"/>
      <c r="D55" s="21">
        <v>0</v>
      </c>
      <c r="E55" s="21"/>
      <c r="F55" s="21">
        <f>D55+E55</f>
        <v>0</v>
      </c>
      <c r="G55" s="40"/>
      <c r="H55" s="21">
        <f t="shared" si="17"/>
        <v>0</v>
      </c>
    </row>
    <row r="56" spans="1:9" x14ac:dyDescent="0.2">
      <c r="A56" s="22"/>
      <c r="B56" s="23"/>
      <c r="C56" s="24"/>
      <c r="D56" s="24"/>
      <c r="E56" s="24"/>
      <c r="F56" s="24"/>
      <c r="G56" s="24"/>
      <c r="H56" s="21">
        <f t="shared" si="17"/>
        <v>0</v>
      </c>
    </row>
    <row r="57" spans="1:9" x14ac:dyDescent="0.2">
      <c r="A57" s="25"/>
      <c r="B57" s="29" t="s">
        <v>29</v>
      </c>
      <c r="C57" s="21">
        <f t="shared" ref="C57" si="24">SUM(C58:C59)</f>
        <v>22329801.080000002</v>
      </c>
      <c r="D57" s="21">
        <f t="shared" ref="D57:G57" si="25">SUM(D58:D59)</f>
        <v>23277956.16</v>
      </c>
      <c r="E57" s="21">
        <f t="shared" si="25"/>
        <v>0</v>
      </c>
      <c r="F57" s="21">
        <f t="shared" si="25"/>
        <v>23277956.16</v>
      </c>
      <c r="G57" s="21">
        <f t="shared" si="25"/>
        <v>22974244</v>
      </c>
      <c r="H57" s="21">
        <f t="shared" si="17"/>
        <v>303712.16000000015</v>
      </c>
    </row>
    <row r="58" spans="1:9" x14ac:dyDescent="0.2">
      <c r="A58" s="22" t="s">
        <v>77</v>
      </c>
      <c r="B58" s="23" t="s">
        <v>30</v>
      </c>
      <c r="C58" s="21">
        <v>22220998.57</v>
      </c>
      <c r="D58" s="21">
        <v>23164000.559999999</v>
      </c>
      <c r="E58" s="21"/>
      <c r="F58" s="21">
        <f>D58+E58</f>
        <v>23164000.559999999</v>
      </c>
      <c r="G58" s="38">
        <v>22863544</v>
      </c>
      <c r="H58" s="21">
        <f t="shared" si="17"/>
        <v>300456.55999999866</v>
      </c>
    </row>
    <row r="59" spans="1:9" x14ac:dyDescent="0.2">
      <c r="A59" s="22" t="s">
        <v>78</v>
      </c>
      <c r="B59" s="23" t="s">
        <v>31</v>
      </c>
      <c r="C59" s="21">
        <v>108802.51</v>
      </c>
      <c r="D59" s="21">
        <v>113955.6</v>
      </c>
      <c r="E59" s="21"/>
      <c r="F59" s="21">
        <f>D59+E59</f>
        <v>113955.6</v>
      </c>
      <c r="G59" s="38">
        <v>110700</v>
      </c>
      <c r="H59" s="21">
        <f t="shared" si="17"/>
        <v>3255.6000000000058</v>
      </c>
    </row>
    <row r="60" spans="1:9" x14ac:dyDescent="0.2">
      <c r="A60" s="22"/>
      <c r="B60" s="26" t="s">
        <v>46</v>
      </c>
      <c r="C60" s="24"/>
      <c r="D60" s="24"/>
      <c r="E60" s="36"/>
      <c r="F60" s="36"/>
      <c r="G60" s="36"/>
      <c r="H60" s="36"/>
    </row>
    <row r="61" spans="1:9" ht="15" x14ac:dyDescent="0.25">
      <c r="A61" s="34"/>
      <c r="B61" s="27" t="s">
        <v>32</v>
      </c>
      <c r="C61" s="28">
        <f t="shared" ref="C61" si="26">C57+C52+C48+C44+C38</f>
        <v>112899342.88</v>
      </c>
      <c r="D61" s="28">
        <f t="shared" ref="D61:G61" si="27">D57+D52+D48+D44+D38</f>
        <v>113813113.95999999</v>
      </c>
      <c r="E61" s="28">
        <f t="shared" si="27"/>
        <v>0</v>
      </c>
      <c r="F61" s="28">
        <f t="shared" si="27"/>
        <v>113813113.95999999</v>
      </c>
      <c r="G61" s="28">
        <f t="shared" si="27"/>
        <v>116206019</v>
      </c>
      <c r="H61" s="28">
        <f t="shared" ref="H61" si="28">F61-G61</f>
        <v>-2392905.0400000066</v>
      </c>
    </row>
    <row r="62" spans="1:9" x14ac:dyDescent="0.2">
      <c r="A62" s="22"/>
      <c r="B62" s="4" t="s">
        <v>46</v>
      </c>
      <c r="C62" s="24"/>
      <c r="D62" s="24"/>
      <c r="E62" s="24"/>
      <c r="F62" s="24"/>
      <c r="G62" s="24"/>
      <c r="H62" s="24"/>
    </row>
    <row r="63" spans="1:9" ht="15" x14ac:dyDescent="0.25">
      <c r="A63" s="34"/>
      <c r="B63" s="27" t="s">
        <v>33</v>
      </c>
      <c r="C63" s="28">
        <f t="shared" ref="C63" si="29">C31+C33-C61</f>
        <v>-102546112.22999999</v>
      </c>
      <c r="D63" s="28">
        <f>D31-D61</f>
        <v>-103724373.39999999</v>
      </c>
      <c r="E63" s="28">
        <f t="shared" ref="E63:H63" si="30">E31-E61</f>
        <v>0</v>
      </c>
      <c r="F63" s="28">
        <f t="shared" si="30"/>
        <v>-103724373.39999999</v>
      </c>
      <c r="G63" s="28">
        <f t="shared" si="30"/>
        <v>-103646222</v>
      </c>
      <c r="H63" s="28">
        <f t="shared" si="30"/>
        <v>-78151.399999994785</v>
      </c>
    </row>
    <row r="64" spans="1:9" x14ac:dyDescent="0.2">
      <c r="A64" s="22"/>
      <c r="B64" s="26" t="s">
        <v>46</v>
      </c>
      <c r="C64" s="24"/>
      <c r="D64" s="24"/>
      <c r="E64" s="24"/>
      <c r="F64" s="24"/>
      <c r="G64" s="24"/>
      <c r="H64" s="24"/>
    </row>
    <row r="65" spans="1:8" x14ac:dyDescent="0.2">
      <c r="A65" s="25"/>
      <c r="B65" s="29" t="s">
        <v>34</v>
      </c>
      <c r="C65" s="21">
        <f t="shared" ref="C65" si="31">SUM(C66:C68)</f>
        <v>262719.83</v>
      </c>
      <c r="D65" s="21">
        <f t="shared" ref="D65:G65" si="32">SUM(D66:D68)</f>
        <v>0</v>
      </c>
      <c r="E65" s="21">
        <f t="shared" si="32"/>
        <v>0</v>
      </c>
      <c r="F65" s="21">
        <f t="shared" si="32"/>
        <v>0</v>
      </c>
      <c r="G65" s="21">
        <f t="shared" si="32"/>
        <v>0</v>
      </c>
      <c r="H65" s="21">
        <f>IF(G65=0,0,F65-G65)</f>
        <v>0</v>
      </c>
    </row>
    <row r="66" spans="1:8" x14ac:dyDescent="0.2">
      <c r="A66" s="22" t="s">
        <v>79</v>
      </c>
      <c r="B66" s="23" t="s">
        <v>35</v>
      </c>
      <c r="C66" s="21">
        <v>262719.83</v>
      </c>
      <c r="D66" s="21">
        <v>0</v>
      </c>
      <c r="E66" s="21"/>
      <c r="F66" s="21">
        <f>D66+E66</f>
        <v>0</v>
      </c>
      <c r="G66" s="38"/>
      <c r="H66" s="21" t="str">
        <f>IF(G66="","",F66-G66)</f>
        <v/>
      </c>
    </row>
    <row r="67" spans="1:8" x14ac:dyDescent="0.2">
      <c r="A67" s="22" t="s">
        <v>80</v>
      </c>
      <c r="B67" s="23" t="s">
        <v>36</v>
      </c>
      <c r="C67" s="21"/>
      <c r="D67" s="21">
        <v>0</v>
      </c>
      <c r="E67" s="21"/>
      <c r="F67" s="21">
        <f>D67+E67</f>
        <v>0</v>
      </c>
      <c r="G67" s="38"/>
      <c r="H67" s="21" t="str">
        <f>IF(G67="","",F67-G67)</f>
        <v/>
      </c>
    </row>
    <row r="68" spans="1:8" x14ac:dyDescent="0.2">
      <c r="A68" s="22" t="s">
        <v>81</v>
      </c>
      <c r="B68" s="23" t="s">
        <v>37</v>
      </c>
      <c r="C68" s="21"/>
      <c r="D68" s="21">
        <v>0</v>
      </c>
      <c r="E68" s="21"/>
      <c r="F68" s="21">
        <f>D68+E68</f>
        <v>0</v>
      </c>
      <c r="G68" s="38"/>
      <c r="H68" s="21" t="str">
        <f>IF(G68="","",F68-G68)</f>
        <v/>
      </c>
    </row>
    <row r="69" spans="1:8" x14ac:dyDescent="0.2">
      <c r="A69" s="22"/>
      <c r="B69" s="1" t="s">
        <v>46</v>
      </c>
      <c r="C69" s="24"/>
      <c r="D69" s="24"/>
      <c r="E69" s="36"/>
      <c r="F69" s="36"/>
      <c r="G69" s="36"/>
      <c r="H69" s="36"/>
    </row>
    <row r="70" spans="1:8" x14ac:dyDescent="0.2">
      <c r="A70" s="25"/>
      <c r="B70" s="29" t="s">
        <v>38</v>
      </c>
      <c r="C70" s="21">
        <f>SUM(C71:C72)</f>
        <v>0</v>
      </c>
      <c r="D70" s="21">
        <f>D71-D72</f>
        <v>0</v>
      </c>
      <c r="E70" s="21">
        <f>E71-E72</f>
        <v>0</v>
      </c>
      <c r="F70" s="21">
        <f>F71-F72</f>
        <v>0</v>
      </c>
      <c r="G70" s="21">
        <f>G71-G72</f>
        <v>0</v>
      </c>
      <c r="H70" s="21">
        <f>IF(G70=0,0,G70-F70)</f>
        <v>0</v>
      </c>
    </row>
    <row r="71" spans="1:8" x14ac:dyDescent="0.2">
      <c r="A71" s="22" t="s">
        <v>82</v>
      </c>
      <c r="B71" s="23" t="s">
        <v>39</v>
      </c>
      <c r="C71" s="21"/>
      <c r="D71" s="21">
        <v>0</v>
      </c>
      <c r="E71" s="21"/>
      <c r="F71" s="21">
        <f>D71+E71</f>
        <v>0</v>
      </c>
      <c r="G71" s="38"/>
      <c r="H71" s="21" t="str">
        <f>IF(G71="","",G71-F71)</f>
        <v/>
      </c>
    </row>
    <row r="72" spans="1:8" x14ac:dyDescent="0.2">
      <c r="A72" s="22" t="s">
        <v>83</v>
      </c>
      <c r="B72" s="23" t="s">
        <v>40</v>
      </c>
      <c r="C72" s="21"/>
      <c r="D72" s="21">
        <v>0</v>
      </c>
      <c r="E72" s="21"/>
      <c r="F72" s="21">
        <f>D72+E72</f>
        <v>0</v>
      </c>
      <c r="G72" s="38"/>
      <c r="H72" s="21" t="str">
        <f>IF(G72="","",F72-G72)</f>
        <v/>
      </c>
    </row>
    <row r="73" spans="1:8" x14ac:dyDescent="0.2">
      <c r="A73" s="22"/>
      <c r="B73" s="26" t="s">
        <v>46</v>
      </c>
      <c r="C73" s="24"/>
      <c r="D73" s="24"/>
      <c r="E73" s="36"/>
      <c r="F73" s="36"/>
      <c r="G73" s="36"/>
      <c r="H73" s="36"/>
    </row>
    <row r="74" spans="1:8" x14ac:dyDescent="0.2">
      <c r="A74" s="25"/>
      <c r="B74" s="29" t="s">
        <v>41</v>
      </c>
      <c r="C74" s="21">
        <f t="shared" ref="C74" si="33">SUM(C75:C77)</f>
        <v>0</v>
      </c>
      <c r="D74" s="21">
        <f t="shared" ref="D74:G74" si="34">SUM(D75:D77)</f>
        <v>0</v>
      </c>
      <c r="E74" s="21">
        <f t="shared" si="34"/>
        <v>0</v>
      </c>
      <c r="F74" s="21">
        <f t="shared" si="34"/>
        <v>0</v>
      </c>
      <c r="G74" s="21">
        <f t="shared" si="34"/>
        <v>0</v>
      </c>
      <c r="H74" s="21">
        <f>IF(G74=0,0,F74-G74)</f>
        <v>0</v>
      </c>
    </row>
    <row r="75" spans="1:8" x14ac:dyDescent="0.2">
      <c r="A75" s="22" t="s">
        <v>84</v>
      </c>
      <c r="B75" s="23" t="s">
        <v>42</v>
      </c>
      <c r="C75" s="21"/>
      <c r="D75" s="21">
        <v>0</v>
      </c>
      <c r="E75" s="21"/>
      <c r="F75" s="21">
        <f>D75+E75</f>
        <v>0</v>
      </c>
      <c r="G75" s="38"/>
      <c r="H75" s="21" t="str">
        <f>IF(G75="","",F75-G75)</f>
        <v/>
      </c>
    </row>
    <row r="76" spans="1:8" x14ac:dyDescent="0.2">
      <c r="A76" s="22" t="s">
        <v>85</v>
      </c>
      <c r="B76" s="23" t="s">
        <v>43</v>
      </c>
      <c r="C76" s="21"/>
      <c r="D76" s="21">
        <v>0</v>
      </c>
      <c r="E76" s="21"/>
      <c r="F76" s="21">
        <f>D76+E76</f>
        <v>0</v>
      </c>
      <c r="G76" s="38"/>
      <c r="H76" s="21" t="str">
        <f>IF(G76="","",F76-G76)</f>
        <v/>
      </c>
    </row>
    <row r="77" spans="1:8" x14ac:dyDescent="0.2">
      <c r="A77" s="22" t="s">
        <v>86</v>
      </c>
      <c r="B77" s="23" t="s">
        <v>44</v>
      </c>
      <c r="C77" s="21"/>
      <c r="D77" s="21">
        <v>0</v>
      </c>
      <c r="E77" s="21"/>
      <c r="F77" s="21">
        <f>D77+E77</f>
        <v>0</v>
      </c>
      <c r="G77" s="38"/>
      <c r="H77" s="21" t="str">
        <f>IF(G77="","",F77-G77)</f>
        <v/>
      </c>
    </row>
    <row r="78" spans="1:8" x14ac:dyDescent="0.2">
      <c r="A78" s="30"/>
      <c r="B78" s="4" t="s">
        <v>46</v>
      </c>
      <c r="C78" s="24"/>
      <c r="D78" s="24"/>
      <c r="E78" s="36"/>
      <c r="F78" s="36"/>
      <c r="G78" s="36"/>
      <c r="H78" s="36"/>
    </row>
    <row r="79" spans="1:8" ht="15" x14ac:dyDescent="0.25">
      <c r="A79" s="35"/>
      <c r="B79" s="27" t="s">
        <v>45</v>
      </c>
      <c r="C79" s="28">
        <f>C63-C65-C70-C74</f>
        <v>-102808832.05999999</v>
      </c>
      <c r="D79" s="28">
        <f>D63-D65+D70-D74</f>
        <v>-103724373.39999999</v>
      </c>
      <c r="E79" s="28">
        <f>E63-E65+E70-E74</f>
        <v>0</v>
      </c>
      <c r="F79" s="28">
        <f>F63-F65+F70-F74</f>
        <v>-103724373.39999999</v>
      </c>
      <c r="G79" s="28">
        <f>G63-G65+G70-G74</f>
        <v>-103646222</v>
      </c>
      <c r="H79" s="28">
        <f>H63-H65+H70-H74</f>
        <v>-78151.399999994785</v>
      </c>
    </row>
    <row r="82" spans="1:2" ht="15" x14ac:dyDescent="0.25">
      <c r="A82" s="41" t="s">
        <v>97</v>
      </c>
    </row>
    <row r="83" spans="1:2" x14ac:dyDescent="0.2">
      <c r="B83" s="42"/>
    </row>
    <row r="84" spans="1:2" x14ac:dyDescent="0.2">
      <c r="B84" s="43"/>
    </row>
    <row r="85" spans="1:2" x14ac:dyDescent="0.2">
      <c r="B85" s="43"/>
    </row>
    <row r="86" spans="1:2" x14ac:dyDescent="0.2">
      <c r="B86" s="43"/>
    </row>
    <row r="87" spans="1:2" x14ac:dyDescent="0.2">
      <c r="B87" s="43"/>
    </row>
    <row r="88" spans="1:2" x14ac:dyDescent="0.2">
      <c r="B88" s="43"/>
    </row>
    <row r="89" spans="1:2" x14ac:dyDescent="0.2">
      <c r="B89" s="43"/>
    </row>
    <row r="90" spans="1:2" x14ac:dyDescent="0.2">
      <c r="B90" s="43"/>
    </row>
    <row r="91" spans="1:2" x14ac:dyDescent="0.2">
      <c r="B91" s="43"/>
    </row>
    <row r="92" spans="1:2" x14ac:dyDescent="0.2">
      <c r="B92" s="43"/>
    </row>
    <row r="93" spans="1:2" x14ac:dyDescent="0.2">
      <c r="B93" s="43"/>
    </row>
    <row r="94" spans="1:2" x14ac:dyDescent="0.2">
      <c r="B94" s="43"/>
    </row>
    <row r="95" spans="1:2" x14ac:dyDescent="0.2">
      <c r="B95" s="43"/>
    </row>
  </sheetData>
  <conditionalFormatting sqref="A79">
    <cfRule type="expression" dxfId="4" priority="1" stopIfTrue="1">
      <formula>#REF!="Y"</formula>
    </cfRule>
  </conditionalFormatting>
  <pageMargins left="0.78740157480314965" right="0.78740157480314965" top="0.78740157480314965" bottom="0.78740157480314965" header="0.51181102362204722" footer="0.51181102362204722"/>
  <pageSetup paperSize="9" scale="59" orientation="portrait" r:id="rId1"/>
  <headerFooter alignWithMargins="0">
    <oddHeader>&amp;R&amp;D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6">
    <pageSetUpPr fitToPage="1"/>
  </sheetPr>
  <dimension ref="A1:I95"/>
  <sheetViews>
    <sheetView zoomScale="81" zoomScaleNormal="81" workbookViewId="0">
      <pane xSplit="2" ySplit="5" topLeftCell="C34" activePane="bottomRight" state="frozen"/>
      <selection activeCell="H13" sqref="H13"/>
      <selection pane="topRight" activeCell="H13" sqref="H13"/>
      <selection pane="bottomLeft" activeCell="H13" sqref="H13"/>
      <selection pane="bottomRight" activeCell="G49" sqref="G49"/>
    </sheetView>
  </sheetViews>
  <sheetFormatPr defaultColWidth="9.140625" defaultRowHeight="12.75" x14ac:dyDescent="0.2"/>
  <cols>
    <col min="1" max="1" width="6.28515625" style="5" customWidth="1"/>
    <col min="2" max="2" width="56.140625" style="5" bestFit="1" customWidth="1"/>
    <col min="3" max="8" width="16.7109375" style="5" customWidth="1"/>
    <col min="9" max="16384" width="9.140625" style="5"/>
  </cols>
  <sheetData>
    <row r="1" spans="1:8" x14ac:dyDescent="0.2">
      <c r="A1" s="9"/>
      <c r="B1" s="10"/>
      <c r="C1" s="11"/>
      <c r="D1" s="11"/>
      <c r="E1" s="11"/>
      <c r="F1" s="11"/>
      <c r="G1" s="11"/>
      <c r="H1" s="11"/>
    </row>
    <row r="2" spans="1:8" ht="33" customHeight="1" x14ac:dyDescent="0.2">
      <c r="A2" s="12"/>
      <c r="B2" s="13"/>
      <c r="C2" s="14" t="s">
        <v>120</v>
      </c>
      <c r="D2" s="14" t="s">
        <v>118</v>
      </c>
      <c r="E2" s="14" t="s">
        <v>89</v>
      </c>
      <c r="F2" s="14" t="s">
        <v>119</v>
      </c>
      <c r="G2" s="14" t="s">
        <v>117</v>
      </c>
      <c r="H2" s="14" t="s">
        <v>90</v>
      </c>
    </row>
    <row r="3" spans="1:8" x14ac:dyDescent="0.2">
      <c r="A3" s="12"/>
      <c r="B3" s="6" t="s">
        <v>87</v>
      </c>
      <c r="C3" s="14"/>
      <c r="D3" s="14"/>
      <c r="E3" s="14"/>
      <c r="F3" s="14"/>
      <c r="G3" s="14" t="s">
        <v>116</v>
      </c>
      <c r="H3" s="14"/>
    </row>
    <row r="4" spans="1:8" x14ac:dyDescent="0.2">
      <c r="A4" s="12"/>
      <c r="B4" s="6" t="s">
        <v>112</v>
      </c>
      <c r="C4" s="15"/>
      <c r="D4" s="15"/>
      <c r="E4" s="15"/>
      <c r="F4" s="15"/>
      <c r="G4" s="15"/>
      <c r="H4" s="15"/>
    </row>
    <row r="5" spans="1:8" x14ac:dyDescent="0.2">
      <c r="A5" s="12"/>
      <c r="B5" s="13" t="s">
        <v>46</v>
      </c>
      <c r="C5" s="16"/>
      <c r="D5" s="16"/>
      <c r="E5" s="17"/>
      <c r="F5" s="17"/>
      <c r="G5" s="17"/>
      <c r="H5" s="17"/>
    </row>
    <row r="6" spans="1:8" ht="15" x14ac:dyDescent="0.25">
      <c r="A6" s="33"/>
      <c r="B6" s="27" t="s">
        <v>0</v>
      </c>
      <c r="C6" s="31"/>
      <c r="D6" s="31"/>
      <c r="E6" s="31"/>
      <c r="F6" s="31"/>
      <c r="G6" s="31"/>
      <c r="H6" s="31"/>
    </row>
    <row r="7" spans="1:8" x14ac:dyDescent="0.2">
      <c r="A7" s="18"/>
      <c r="B7" s="19" t="s">
        <v>46</v>
      </c>
      <c r="C7" s="8"/>
      <c r="D7" s="8"/>
      <c r="E7" s="2"/>
      <c r="F7" s="2"/>
      <c r="G7" s="2"/>
      <c r="H7" s="2"/>
    </row>
    <row r="8" spans="1:8" x14ac:dyDescent="0.2">
      <c r="A8" s="20"/>
      <c r="B8" s="3" t="s">
        <v>47</v>
      </c>
      <c r="C8" s="21">
        <f t="shared" ref="C8" si="0">SUM(C9:C12)</f>
        <v>375777.25</v>
      </c>
      <c r="D8" s="21">
        <f t="shared" ref="D8:G8" si="1">SUM(D9:D12)</f>
        <v>380579.04</v>
      </c>
      <c r="E8" s="21">
        <f t="shared" si="1"/>
        <v>0</v>
      </c>
      <c r="F8" s="21">
        <f t="shared" si="1"/>
        <v>380579.04</v>
      </c>
      <c r="G8" s="21">
        <f t="shared" si="1"/>
        <v>346500</v>
      </c>
      <c r="H8" s="21">
        <f>F8-G8</f>
        <v>34079.039999999979</v>
      </c>
    </row>
    <row r="9" spans="1:8" x14ac:dyDescent="0.2">
      <c r="A9" s="22" t="s">
        <v>51</v>
      </c>
      <c r="B9" s="23" t="s">
        <v>1</v>
      </c>
      <c r="C9" s="21">
        <v>3943.44</v>
      </c>
      <c r="D9" s="21">
        <v>3929.04</v>
      </c>
      <c r="E9" s="21"/>
      <c r="F9" s="21">
        <f>D9+E9</f>
        <v>3929.04</v>
      </c>
      <c r="G9" s="39">
        <v>3500</v>
      </c>
      <c r="H9" s="21">
        <f t="shared" ref="H9:H29" si="2">F9-G9</f>
        <v>429.03999999999996</v>
      </c>
    </row>
    <row r="10" spans="1:8" x14ac:dyDescent="0.2">
      <c r="A10" s="22" t="s">
        <v>52</v>
      </c>
      <c r="B10" s="23" t="s">
        <v>53</v>
      </c>
      <c r="C10" s="21"/>
      <c r="D10" s="21">
        <v>0</v>
      </c>
      <c r="E10" s="21"/>
      <c r="F10" s="21">
        <f>D10+E10</f>
        <v>0</v>
      </c>
      <c r="G10" s="38"/>
      <c r="H10" s="21">
        <f t="shared" si="2"/>
        <v>0</v>
      </c>
    </row>
    <row r="11" spans="1:8" x14ac:dyDescent="0.2">
      <c r="A11" s="22" t="s">
        <v>54</v>
      </c>
      <c r="B11" s="23" t="s">
        <v>2</v>
      </c>
      <c r="C11" s="21">
        <v>358910.88</v>
      </c>
      <c r="D11" s="21">
        <v>369150</v>
      </c>
      <c r="E11" s="21"/>
      <c r="F11" s="21">
        <f>D11+E11</f>
        <v>369150</v>
      </c>
      <c r="G11" s="38">
        <v>330000</v>
      </c>
      <c r="H11" s="21">
        <f t="shared" si="2"/>
        <v>39150</v>
      </c>
    </row>
    <row r="12" spans="1:8" x14ac:dyDescent="0.2">
      <c r="A12" s="22" t="s">
        <v>55</v>
      </c>
      <c r="B12" s="23" t="s">
        <v>3</v>
      </c>
      <c r="C12" s="21">
        <v>12922.93</v>
      </c>
      <c r="D12" s="21">
        <v>7500</v>
      </c>
      <c r="E12" s="21"/>
      <c r="F12" s="21">
        <f>D12+E12</f>
        <v>7500</v>
      </c>
      <c r="G12" s="38">
        <v>13000</v>
      </c>
      <c r="H12" s="21">
        <f t="shared" si="2"/>
        <v>-5500</v>
      </c>
    </row>
    <row r="13" spans="1:8" x14ac:dyDescent="0.2">
      <c r="A13" s="22"/>
      <c r="B13" s="23"/>
      <c r="C13" s="24"/>
      <c r="D13" s="24"/>
      <c r="E13" s="24"/>
      <c r="F13" s="24"/>
      <c r="G13" s="24"/>
      <c r="H13" s="21">
        <f t="shared" si="2"/>
        <v>0</v>
      </c>
    </row>
    <row r="14" spans="1:8" x14ac:dyDescent="0.2">
      <c r="A14" s="25"/>
      <c r="B14" s="3" t="s">
        <v>4</v>
      </c>
      <c r="C14" s="21">
        <f t="shared" ref="C14" si="3">SUM(C15:C20)</f>
        <v>659265.57999999996</v>
      </c>
      <c r="D14" s="21">
        <f t="shared" ref="D14:G14" si="4">SUM(D15:D20)</f>
        <v>498500.04000000004</v>
      </c>
      <c r="E14" s="21">
        <f t="shared" si="4"/>
        <v>0</v>
      </c>
      <c r="F14" s="21">
        <f t="shared" si="4"/>
        <v>498500.04000000004</v>
      </c>
      <c r="G14" s="21">
        <f t="shared" si="4"/>
        <v>647500</v>
      </c>
      <c r="H14" s="21">
        <f t="shared" si="2"/>
        <v>-148999.95999999996</v>
      </c>
    </row>
    <row r="15" spans="1:8" x14ac:dyDescent="0.2">
      <c r="A15" s="22" t="s">
        <v>56</v>
      </c>
      <c r="B15" s="23" t="s">
        <v>5</v>
      </c>
      <c r="C15" s="21"/>
      <c r="D15" s="21"/>
      <c r="E15" s="21"/>
      <c r="F15" s="21">
        <f t="shared" ref="F15:F20" si="5">D15+E15</f>
        <v>0</v>
      </c>
      <c r="G15" s="39"/>
      <c r="H15" s="21">
        <f t="shared" si="2"/>
        <v>0</v>
      </c>
    </row>
    <row r="16" spans="1:8" x14ac:dyDescent="0.2">
      <c r="A16" s="22" t="s">
        <v>57</v>
      </c>
      <c r="B16" s="23" t="s">
        <v>6</v>
      </c>
      <c r="C16" s="21"/>
      <c r="D16" s="21"/>
      <c r="E16" s="21"/>
      <c r="F16" s="21">
        <f t="shared" si="5"/>
        <v>0</v>
      </c>
      <c r="G16" s="38"/>
      <c r="H16" s="21">
        <f t="shared" si="2"/>
        <v>0</v>
      </c>
    </row>
    <row r="17" spans="1:8" x14ac:dyDescent="0.2">
      <c r="A17" s="22" t="s">
        <v>58</v>
      </c>
      <c r="B17" s="23" t="s">
        <v>7</v>
      </c>
      <c r="C17" s="21">
        <v>612811.57999999996</v>
      </c>
      <c r="D17" s="21">
        <v>450999.96</v>
      </c>
      <c r="E17" s="21"/>
      <c r="F17" s="21">
        <f t="shared" si="5"/>
        <v>450999.96</v>
      </c>
      <c r="G17" s="38">
        <v>600000</v>
      </c>
      <c r="H17" s="21">
        <f t="shared" si="2"/>
        <v>-149000.03999999998</v>
      </c>
    </row>
    <row r="18" spans="1:8" x14ac:dyDescent="0.2">
      <c r="A18" s="22" t="s">
        <v>59</v>
      </c>
      <c r="B18" s="23" t="s">
        <v>8</v>
      </c>
      <c r="C18" s="21">
        <v>46454</v>
      </c>
      <c r="D18" s="21">
        <v>47500.08</v>
      </c>
      <c r="E18" s="21"/>
      <c r="F18" s="21">
        <f t="shared" si="5"/>
        <v>47500.08</v>
      </c>
      <c r="G18" s="38">
        <v>47500</v>
      </c>
      <c r="H18" s="21">
        <f t="shared" si="2"/>
        <v>8.000000000174623E-2</v>
      </c>
    </row>
    <row r="19" spans="1:8" x14ac:dyDescent="0.2">
      <c r="A19" s="22" t="s">
        <v>60</v>
      </c>
      <c r="B19" s="23" t="s">
        <v>9</v>
      </c>
      <c r="C19" s="21"/>
      <c r="D19" s="21"/>
      <c r="E19" s="21"/>
      <c r="F19" s="21">
        <f t="shared" si="5"/>
        <v>0</v>
      </c>
      <c r="G19" s="38"/>
      <c r="H19" s="21">
        <f t="shared" si="2"/>
        <v>0</v>
      </c>
    </row>
    <row r="20" spans="1:8" x14ac:dyDescent="0.2">
      <c r="A20" s="22" t="s">
        <v>61</v>
      </c>
      <c r="B20" s="23" t="s">
        <v>10</v>
      </c>
      <c r="C20" s="21"/>
      <c r="D20" s="21"/>
      <c r="E20" s="21"/>
      <c r="F20" s="21">
        <f t="shared" si="5"/>
        <v>0</v>
      </c>
      <c r="G20" s="38"/>
      <c r="H20" s="21">
        <f t="shared" si="2"/>
        <v>0</v>
      </c>
    </row>
    <row r="21" spans="1:8" x14ac:dyDescent="0.2">
      <c r="A21" s="22"/>
      <c r="B21" s="23"/>
      <c r="C21" s="24"/>
      <c r="D21" s="24"/>
      <c r="E21" s="24"/>
      <c r="F21" s="24"/>
      <c r="G21" s="24"/>
      <c r="H21" s="21">
        <f t="shared" si="2"/>
        <v>0</v>
      </c>
    </row>
    <row r="22" spans="1:8" x14ac:dyDescent="0.2">
      <c r="A22" s="25"/>
      <c r="B22" s="3" t="s">
        <v>11</v>
      </c>
      <c r="C22" s="21">
        <f t="shared" ref="C22" si="6">SUM(C23)</f>
        <v>101895.05</v>
      </c>
      <c r="D22" s="21">
        <f t="shared" ref="D22:G22" si="7">SUM(D23)</f>
        <v>90688.08</v>
      </c>
      <c r="E22" s="21">
        <f t="shared" si="7"/>
        <v>0</v>
      </c>
      <c r="F22" s="21">
        <f t="shared" si="7"/>
        <v>90688.08</v>
      </c>
      <c r="G22" s="21">
        <f t="shared" si="7"/>
        <v>238346</v>
      </c>
      <c r="H22" s="21">
        <f t="shared" si="2"/>
        <v>-147657.91999999998</v>
      </c>
    </row>
    <row r="23" spans="1:8" x14ac:dyDescent="0.2">
      <c r="A23" s="22" t="s">
        <v>62</v>
      </c>
      <c r="B23" s="23" t="s">
        <v>11</v>
      </c>
      <c r="C23" s="21">
        <v>101895.05</v>
      </c>
      <c r="D23" s="21">
        <v>90688.08</v>
      </c>
      <c r="E23" s="21"/>
      <c r="F23" s="21">
        <f>D23+E23</f>
        <v>90688.08</v>
      </c>
      <c r="G23" s="37">
        <v>238346</v>
      </c>
      <c r="H23" s="21">
        <f t="shared" si="2"/>
        <v>-147657.91999999998</v>
      </c>
    </row>
    <row r="24" spans="1:8" x14ac:dyDescent="0.2">
      <c r="A24" s="22"/>
      <c r="B24" s="23"/>
      <c r="C24" s="24"/>
      <c r="D24" s="24"/>
      <c r="E24" s="24"/>
      <c r="F24" s="24"/>
      <c r="G24" s="24"/>
      <c r="H24" s="21">
        <f t="shared" si="2"/>
        <v>0</v>
      </c>
    </row>
    <row r="25" spans="1:8" x14ac:dyDescent="0.2">
      <c r="A25" s="25"/>
      <c r="B25" s="3" t="s">
        <v>12</v>
      </c>
      <c r="C25" s="21">
        <f t="shared" ref="C25" si="8">SUM(C26)</f>
        <v>1929.74</v>
      </c>
      <c r="D25" s="21">
        <f t="shared" ref="D25:G25" si="9">SUM(D26)</f>
        <v>2070.12</v>
      </c>
      <c r="E25" s="21">
        <f t="shared" si="9"/>
        <v>0</v>
      </c>
      <c r="F25" s="21">
        <f t="shared" si="9"/>
        <v>2070.12</v>
      </c>
      <c r="G25" s="21">
        <f t="shared" si="9"/>
        <v>2070</v>
      </c>
      <c r="H25" s="21">
        <f t="shared" si="2"/>
        <v>0.11999999999989086</v>
      </c>
    </row>
    <row r="26" spans="1:8" x14ac:dyDescent="0.2">
      <c r="A26" s="22" t="s">
        <v>63</v>
      </c>
      <c r="B26" s="23" t="s">
        <v>12</v>
      </c>
      <c r="C26" s="21">
        <v>1929.74</v>
      </c>
      <c r="D26" s="21">
        <v>2070.12</v>
      </c>
      <c r="E26" s="21"/>
      <c r="F26" s="21">
        <f>D26+E26</f>
        <v>2070.12</v>
      </c>
      <c r="G26" s="37">
        <v>2070</v>
      </c>
      <c r="H26" s="21">
        <f t="shared" si="2"/>
        <v>0.11999999999989086</v>
      </c>
    </row>
    <row r="27" spans="1:8" x14ac:dyDescent="0.2">
      <c r="A27" s="22"/>
      <c r="B27" s="23"/>
      <c r="C27" s="24"/>
      <c r="D27" s="24"/>
      <c r="E27" s="24"/>
      <c r="F27" s="24"/>
      <c r="G27" s="24"/>
      <c r="H27" s="21">
        <f t="shared" si="2"/>
        <v>0</v>
      </c>
    </row>
    <row r="28" spans="1:8" x14ac:dyDescent="0.2">
      <c r="A28" s="25"/>
      <c r="B28" s="3" t="s">
        <v>13</v>
      </c>
      <c r="C28" s="21">
        <f t="shared" ref="C28" si="10">SUM(C29)</f>
        <v>1395</v>
      </c>
      <c r="D28" s="21">
        <f t="shared" ref="D28:G28" si="11">SUM(D29)</f>
        <v>0</v>
      </c>
      <c r="E28" s="21">
        <f t="shared" si="11"/>
        <v>0</v>
      </c>
      <c r="F28" s="21">
        <f t="shared" si="11"/>
        <v>0</v>
      </c>
      <c r="G28" s="21">
        <f t="shared" si="11"/>
        <v>100</v>
      </c>
      <c r="H28" s="21">
        <f t="shared" si="2"/>
        <v>-100</v>
      </c>
    </row>
    <row r="29" spans="1:8" x14ac:dyDescent="0.2">
      <c r="A29" s="22" t="s">
        <v>64</v>
      </c>
      <c r="B29" s="23" t="s">
        <v>13</v>
      </c>
      <c r="C29" s="21">
        <v>1395</v>
      </c>
      <c r="D29" s="21"/>
      <c r="E29" s="21"/>
      <c r="F29" s="21">
        <f>D29+E29</f>
        <v>0</v>
      </c>
      <c r="G29" s="38">
        <v>100</v>
      </c>
      <c r="H29" s="21">
        <f t="shared" si="2"/>
        <v>-100</v>
      </c>
    </row>
    <row r="30" spans="1:8" x14ac:dyDescent="0.2">
      <c r="A30" s="22"/>
      <c r="B30" s="26" t="s">
        <v>46</v>
      </c>
      <c r="C30" s="24"/>
      <c r="D30" s="24"/>
      <c r="E30" s="36"/>
      <c r="F30" s="36"/>
      <c r="G30" s="36"/>
      <c r="H30" s="36"/>
    </row>
    <row r="31" spans="1:8" ht="15" x14ac:dyDescent="0.25">
      <c r="A31" s="34"/>
      <c r="B31" s="27" t="s">
        <v>14</v>
      </c>
      <c r="C31" s="28">
        <f t="shared" ref="C31" si="12">C28+C25+C22+C14+C8</f>
        <v>1140262.6200000001</v>
      </c>
      <c r="D31" s="28">
        <f t="shared" ref="D31:G31" si="13">D28+D25+D22+D14+D8</f>
        <v>971837.28</v>
      </c>
      <c r="E31" s="28">
        <f t="shared" si="13"/>
        <v>0</v>
      </c>
      <c r="F31" s="28">
        <f t="shared" si="13"/>
        <v>971837.28</v>
      </c>
      <c r="G31" s="28">
        <f t="shared" si="13"/>
        <v>1234516</v>
      </c>
      <c r="H31" s="28">
        <f t="shared" ref="H31" si="14">F31-G31</f>
        <v>-262678.71999999997</v>
      </c>
    </row>
    <row r="32" spans="1:8" x14ac:dyDescent="0.2">
      <c r="A32" s="22"/>
      <c r="B32" s="26" t="s">
        <v>46</v>
      </c>
      <c r="C32" s="24"/>
      <c r="D32" s="24"/>
      <c r="E32" s="24"/>
      <c r="F32" s="24"/>
      <c r="G32" s="24"/>
      <c r="H32" s="24"/>
    </row>
    <row r="33" spans="1:8" x14ac:dyDescent="0.2">
      <c r="A33" s="25"/>
      <c r="B33" s="3" t="s">
        <v>15</v>
      </c>
      <c r="C33" s="21">
        <f t="shared" ref="C33" si="15">SUM(C34)</f>
        <v>0</v>
      </c>
      <c r="D33" s="21">
        <f t="shared" ref="D33:G33" si="16">SUM(D34)</f>
        <v>0</v>
      </c>
      <c r="E33" s="21">
        <f t="shared" si="16"/>
        <v>0</v>
      </c>
      <c r="F33" s="21">
        <f t="shared" si="16"/>
        <v>0</v>
      </c>
      <c r="G33" s="21">
        <f t="shared" si="16"/>
        <v>0</v>
      </c>
      <c r="H33" s="21">
        <f>IF(G33=0,0,G33-F33)</f>
        <v>0</v>
      </c>
    </row>
    <row r="34" spans="1:8" x14ac:dyDescent="0.2">
      <c r="A34" s="22" t="s">
        <v>65</v>
      </c>
      <c r="B34" s="23" t="s">
        <v>15</v>
      </c>
      <c r="C34" s="21"/>
      <c r="D34" s="21">
        <v>0</v>
      </c>
      <c r="E34" s="21"/>
      <c r="F34" s="21">
        <f>D34+E34</f>
        <v>0</v>
      </c>
      <c r="G34" s="38"/>
      <c r="H34" s="21" t="str">
        <f>IF(G34="","",G34-F34)</f>
        <v/>
      </c>
    </row>
    <row r="35" spans="1:8" x14ac:dyDescent="0.2">
      <c r="A35" s="22"/>
      <c r="B35" s="26" t="s">
        <v>46</v>
      </c>
      <c r="C35" s="24"/>
      <c r="D35" s="24"/>
      <c r="E35" s="36"/>
      <c r="F35" s="36"/>
      <c r="G35" s="36"/>
      <c r="H35" s="36"/>
    </row>
    <row r="36" spans="1:8" ht="15" x14ac:dyDescent="0.25">
      <c r="A36" s="34"/>
      <c r="B36" s="27" t="s">
        <v>16</v>
      </c>
      <c r="C36" s="28"/>
      <c r="D36" s="28"/>
      <c r="E36" s="28"/>
      <c r="F36" s="28"/>
      <c r="G36" s="28"/>
      <c r="H36" s="28"/>
    </row>
    <row r="37" spans="1:8" ht="15" x14ac:dyDescent="0.25">
      <c r="A37" s="22"/>
      <c r="B37" s="7"/>
      <c r="C37" s="32"/>
      <c r="D37" s="32"/>
      <c r="E37" s="32"/>
      <c r="F37" s="32"/>
      <c r="G37" s="32"/>
      <c r="H37" s="32"/>
    </row>
    <row r="38" spans="1:8" x14ac:dyDescent="0.2">
      <c r="A38" s="25"/>
      <c r="B38" s="29" t="s">
        <v>48</v>
      </c>
      <c r="C38" s="21">
        <f>SUM(C39:C42)</f>
        <v>8932745.5500000007</v>
      </c>
      <c r="D38" s="21">
        <f>SUM(D39:D42)</f>
        <v>8949007.3199999984</v>
      </c>
      <c r="E38" s="21">
        <f>SUM(E39:E42)</f>
        <v>0</v>
      </c>
      <c r="F38" s="21">
        <f>SUM(F39:F42)</f>
        <v>8949007.3199999984</v>
      </c>
      <c r="G38" s="21">
        <f>SUM(G39:G42)</f>
        <v>9469616</v>
      </c>
      <c r="H38" s="21">
        <f t="shared" ref="H38:H59" si="17">F38-G38</f>
        <v>-520608.68000000156</v>
      </c>
    </row>
    <row r="39" spans="1:8" x14ac:dyDescent="0.2">
      <c r="A39" s="22" t="s">
        <v>66</v>
      </c>
      <c r="B39" s="23" t="s">
        <v>17</v>
      </c>
      <c r="C39" s="21">
        <v>7414029.5800000001</v>
      </c>
      <c r="D39" s="21">
        <v>7331402.8799999999</v>
      </c>
      <c r="E39" s="21"/>
      <c r="F39" s="21">
        <f>D39+E39</f>
        <v>7331402.8799999999</v>
      </c>
      <c r="G39" s="38">
        <v>7749005</v>
      </c>
      <c r="H39" s="21">
        <f t="shared" si="17"/>
        <v>-417602.12000000011</v>
      </c>
    </row>
    <row r="40" spans="1:8" x14ac:dyDescent="0.2">
      <c r="A40" s="22" t="s">
        <v>67</v>
      </c>
      <c r="B40" s="23" t="s">
        <v>18</v>
      </c>
      <c r="C40" s="21">
        <v>1277232.43</v>
      </c>
      <c r="D40" s="21">
        <v>1264176.1200000001</v>
      </c>
      <c r="E40" s="21"/>
      <c r="F40" s="21">
        <f>D40+E40</f>
        <v>1264176.1200000001</v>
      </c>
      <c r="G40" s="38">
        <v>1425585</v>
      </c>
      <c r="H40" s="21">
        <f t="shared" si="17"/>
        <v>-161408.87999999989</v>
      </c>
    </row>
    <row r="41" spans="1:8" x14ac:dyDescent="0.2">
      <c r="A41" s="22" t="s">
        <v>68</v>
      </c>
      <c r="B41" s="23" t="s">
        <v>19</v>
      </c>
      <c r="C41" s="21">
        <v>448521.15</v>
      </c>
      <c r="D41" s="21">
        <v>442634.28</v>
      </c>
      <c r="E41" s="21"/>
      <c r="F41" s="21">
        <f>D41+E41</f>
        <v>442634.28</v>
      </c>
      <c r="G41" s="38">
        <v>458901</v>
      </c>
      <c r="H41" s="21">
        <f t="shared" si="17"/>
        <v>-16266.719999999972</v>
      </c>
    </row>
    <row r="42" spans="1:8" x14ac:dyDescent="0.2">
      <c r="A42" s="22" t="s">
        <v>69</v>
      </c>
      <c r="B42" s="23" t="s">
        <v>20</v>
      </c>
      <c r="C42" s="21">
        <v>-207037.61</v>
      </c>
      <c r="D42" s="21">
        <v>-89205.96</v>
      </c>
      <c r="E42" s="21"/>
      <c r="F42" s="21">
        <f>D42+E42</f>
        <v>-89205.96</v>
      </c>
      <c r="G42" s="40">
        <v>-163875</v>
      </c>
      <c r="H42" s="21">
        <f t="shared" si="17"/>
        <v>74669.039999999994</v>
      </c>
    </row>
    <row r="43" spans="1:8" x14ac:dyDescent="0.2">
      <c r="A43" s="22"/>
      <c r="B43" s="23"/>
      <c r="C43" s="24"/>
      <c r="D43" s="24"/>
      <c r="E43" s="24"/>
      <c r="F43" s="24"/>
      <c r="G43" s="24"/>
      <c r="H43" s="21">
        <f t="shared" si="17"/>
        <v>0</v>
      </c>
    </row>
    <row r="44" spans="1:8" x14ac:dyDescent="0.2">
      <c r="A44" s="25"/>
      <c r="B44" s="29" t="s">
        <v>49</v>
      </c>
      <c r="C44" s="21">
        <f t="shared" ref="C44" si="18">SUM(C45:C46)</f>
        <v>1892814.39</v>
      </c>
      <c r="D44" s="21">
        <f t="shared" ref="D44:G44" si="19">SUM(D45:D46)</f>
        <v>2023125.36</v>
      </c>
      <c r="E44" s="21">
        <f t="shared" si="19"/>
        <v>0</v>
      </c>
      <c r="F44" s="21">
        <f t="shared" si="19"/>
        <v>2023125.36</v>
      </c>
      <c r="G44" s="21">
        <f t="shared" si="19"/>
        <v>1957389</v>
      </c>
      <c r="H44" s="21">
        <f t="shared" si="17"/>
        <v>65736.360000000102</v>
      </c>
    </row>
    <row r="45" spans="1:8" x14ac:dyDescent="0.2">
      <c r="A45" s="22" t="s">
        <v>70</v>
      </c>
      <c r="B45" s="23" t="s">
        <v>21</v>
      </c>
      <c r="C45" s="21"/>
      <c r="D45" s="21"/>
      <c r="E45" s="21"/>
      <c r="F45" s="21">
        <f>D45+E45</f>
        <v>0</v>
      </c>
      <c r="G45" s="38"/>
      <c r="H45" s="21">
        <f t="shared" si="17"/>
        <v>0</v>
      </c>
    </row>
    <row r="46" spans="1:8" x14ac:dyDescent="0.2">
      <c r="A46" s="22" t="s">
        <v>71</v>
      </c>
      <c r="B46" s="23" t="s">
        <v>22</v>
      </c>
      <c r="C46" s="21">
        <v>1892814.39</v>
      </c>
      <c r="D46" s="21">
        <v>2023125.36</v>
      </c>
      <c r="E46" s="21"/>
      <c r="F46" s="21">
        <f>D46+E46</f>
        <v>2023125.36</v>
      </c>
      <c r="G46" s="40">
        <v>1957389</v>
      </c>
      <c r="H46" s="21">
        <f t="shared" si="17"/>
        <v>65736.360000000102</v>
      </c>
    </row>
    <row r="47" spans="1:8" x14ac:dyDescent="0.2">
      <c r="A47" s="22"/>
      <c r="B47" s="23"/>
      <c r="C47" s="24"/>
      <c r="D47" s="24"/>
      <c r="E47" s="24"/>
      <c r="F47" s="24"/>
      <c r="G47" s="24"/>
      <c r="H47" s="21">
        <f t="shared" si="17"/>
        <v>0</v>
      </c>
    </row>
    <row r="48" spans="1:8" x14ac:dyDescent="0.2">
      <c r="A48" s="25"/>
      <c r="B48" s="29" t="s">
        <v>50</v>
      </c>
      <c r="C48" s="21">
        <f t="shared" ref="C48" si="20">SUM(C49:C50)</f>
        <v>365767.93</v>
      </c>
      <c r="D48" s="21">
        <f t="shared" ref="D48:G48" si="21">SUM(D49:D50)</f>
        <v>368566.56</v>
      </c>
      <c r="E48" s="21">
        <f t="shared" si="21"/>
        <v>0</v>
      </c>
      <c r="F48" s="21">
        <f t="shared" si="21"/>
        <v>368566.56</v>
      </c>
      <c r="G48" s="21">
        <f t="shared" si="21"/>
        <v>360563</v>
      </c>
      <c r="H48" s="21">
        <f t="shared" si="17"/>
        <v>8003.5599999999977</v>
      </c>
    </row>
    <row r="49" spans="1:9" x14ac:dyDescent="0.2">
      <c r="A49" s="22" t="s">
        <v>72</v>
      </c>
      <c r="B49" s="23" t="s">
        <v>23</v>
      </c>
      <c r="C49" s="21">
        <v>365823.35</v>
      </c>
      <c r="D49" s="21">
        <v>368566.56</v>
      </c>
      <c r="E49" s="21"/>
      <c r="F49" s="21">
        <f>D49+E49</f>
        <v>368566.56</v>
      </c>
      <c r="G49" s="38">
        <f>368567-8004</f>
        <v>360563</v>
      </c>
      <c r="H49" s="21">
        <f t="shared" si="17"/>
        <v>8003.5599999999977</v>
      </c>
      <c r="I49" s="50">
        <v>-8004</v>
      </c>
    </row>
    <row r="50" spans="1:9" x14ac:dyDescent="0.2">
      <c r="A50" s="22" t="s">
        <v>73</v>
      </c>
      <c r="B50" s="23" t="s">
        <v>24</v>
      </c>
      <c r="C50" s="21">
        <v>-55.42</v>
      </c>
      <c r="D50" s="21"/>
      <c r="E50" s="21"/>
      <c r="F50" s="21">
        <f>D50+E50</f>
        <v>0</v>
      </c>
      <c r="G50" s="40"/>
      <c r="H50" s="21">
        <f t="shared" si="17"/>
        <v>0</v>
      </c>
    </row>
    <row r="51" spans="1:9" x14ac:dyDescent="0.2">
      <c r="A51" s="22"/>
      <c r="B51" s="23"/>
      <c r="C51" s="24"/>
      <c r="D51" s="24"/>
      <c r="E51" s="24"/>
      <c r="F51" s="24"/>
      <c r="G51" s="24"/>
      <c r="H51" s="21">
        <f t="shared" si="17"/>
        <v>0</v>
      </c>
    </row>
    <row r="52" spans="1:9" x14ac:dyDescent="0.2">
      <c r="A52" s="25"/>
      <c r="B52" s="29" t="s">
        <v>25</v>
      </c>
      <c r="C52" s="21">
        <f t="shared" ref="C52" si="22">SUM(C53:C55)</f>
        <v>0</v>
      </c>
      <c r="D52" s="21">
        <f t="shared" ref="D52:G52" si="23">SUM(D53:D55)</f>
        <v>0</v>
      </c>
      <c r="E52" s="21">
        <f t="shared" si="23"/>
        <v>0</v>
      </c>
      <c r="F52" s="21">
        <f t="shared" si="23"/>
        <v>0</v>
      </c>
      <c r="G52" s="21">
        <f t="shared" si="23"/>
        <v>0</v>
      </c>
      <c r="H52" s="21">
        <f t="shared" si="17"/>
        <v>0</v>
      </c>
    </row>
    <row r="53" spans="1:9" x14ac:dyDescent="0.2">
      <c r="A53" s="22" t="s">
        <v>74</v>
      </c>
      <c r="B53" s="23" t="s">
        <v>26</v>
      </c>
      <c r="C53" s="21"/>
      <c r="D53" s="21"/>
      <c r="E53" s="21"/>
      <c r="F53" s="21">
        <f>D53+E53</f>
        <v>0</v>
      </c>
      <c r="G53" s="38"/>
      <c r="H53" s="21">
        <f t="shared" si="17"/>
        <v>0</v>
      </c>
    </row>
    <row r="54" spans="1:9" x14ac:dyDescent="0.2">
      <c r="A54" s="22" t="s">
        <v>75</v>
      </c>
      <c r="B54" s="23" t="s">
        <v>27</v>
      </c>
      <c r="C54" s="21"/>
      <c r="D54" s="21"/>
      <c r="E54" s="21"/>
      <c r="F54" s="21">
        <f>D54+E54</f>
        <v>0</v>
      </c>
      <c r="G54" s="38"/>
      <c r="H54" s="21">
        <f t="shared" si="17"/>
        <v>0</v>
      </c>
    </row>
    <row r="55" spans="1:9" x14ac:dyDescent="0.2">
      <c r="A55" s="22" t="s">
        <v>76</v>
      </c>
      <c r="B55" s="23" t="s">
        <v>28</v>
      </c>
      <c r="C55" s="21"/>
      <c r="D55" s="21"/>
      <c r="E55" s="21"/>
      <c r="F55" s="21">
        <f>D55+E55</f>
        <v>0</v>
      </c>
      <c r="G55" s="40"/>
      <c r="H55" s="21">
        <f t="shared" si="17"/>
        <v>0</v>
      </c>
    </row>
    <row r="56" spans="1:9" x14ac:dyDescent="0.2">
      <c r="A56" s="22"/>
      <c r="B56" s="23"/>
      <c r="C56" s="24"/>
      <c r="D56" s="24"/>
      <c r="E56" s="24"/>
      <c r="F56" s="24"/>
      <c r="G56" s="24"/>
      <c r="H56" s="21">
        <f t="shared" si="17"/>
        <v>0</v>
      </c>
    </row>
    <row r="57" spans="1:9" x14ac:dyDescent="0.2">
      <c r="A57" s="25"/>
      <c r="B57" s="29" t="s">
        <v>29</v>
      </c>
      <c r="C57" s="21">
        <f t="shared" ref="C57" si="24">SUM(C58:C59)</f>
        <v>2823859.7</v>
      </c>
      <c r="D57" s="21">
        <f t="shared" ref="D57:G57" si="25">SUM(D58:D59)</f>
        <v>2778458.4000000004</v>
      </c>
      <c r="E57" s="21">
        <f t="shared" si="25"/>
        <v>0</v>
      </c>
      <c r="F57" s="21">
        <f t="shared" si="25"/>
        <v>2778458.4000000004</v>
      </c>
      <c r="G57" s="21">
        <f t="shared" si="25"/>
        <v>2716264</v>
      </c>
      <c r="H57" s="21">
        <f t="shared" si="17"/>
        <v>62194.400000000373</v>
      </c>
    </row>
    <row r="58" spans="1:9" x14ac:dyDescent="0.2">
      <c r="A58" s="22" t="s">
        <v>77</v>
      </c>
      <c r="B58" s="23" t="s">
        <v>30</v>
      </c>
      <c r="C58" s="21">
        <v>2803840.47</v>
      </c>
      <c r="D58" s="21">
        <v>2750645.16</v>
      </c>
      <c r="E58" s="21"/>
      <c r="F58" s="21">
        <f>D58+E58</f>
        <v>2750645.16</v>
      </c>
      <c r="G58" s="38">
        <v>2698364</v>
      </c>
      <c r="H58" s="21">
        <f t="shared" si="17"/>
        <v>52281.160000000149</v>
      </c>
    </row>
    <row r="59" spans="1:9" x14ac:dyDescent="0.2">
      <c r="A59" s="22" t="s">
        <v>78</v>
      </c>
      <c r="B59" s="23" t="s">
        <v>31</v>
      </c>
      <c r="C59" s="21">
        <v>20019.23</v>
      </c>
      <c r="D59" s="21">
        <v>27813.24</v>
      </c>
      <c r="E59" s="21"/>
      <c r="F59" s="21">
        <f>D59+E59</f>
        <v>27813.24</v>
      </c>
      <c r="G59" s="38">
        <v>17900</v>
      </c>
      <c r="H59" s="21">
        <f t="shared" si="17"/>
        <v>9913.2400000000016</v>
      </c>
    </row>
    <row r="60" spans="1:9" x14ac:dyDescent="0.2">
      <c r="A60" s="22"/>
      <c r="B60" s="26" t="s">
        <v>46</v>
      </c>
      <c r="C60" s="24"/>
      <c r="D60" s="24"/>
      <c r="E60" s="36"/>
      <c r="F60" s="36"/>
      <c r="G60" s="36"/>
      <c r="H60" s="36"/>
    </row>
    <row r="61" spans="1:9" ht="15" x14ac:dyDescent="0.25">
      <c r="A61" s="34"/>
      <c r="B61" s="27" t="s">
        <v>32</v>
      </c>
      <c r="C61" s="28">
        <f t="shared" ref="C61" si="26">C57+C52+C48+C44+C38</f>
        <v>14015187.57</v>
      </c>
      <c r="D61" s="28">
        <f t="shared" ref="D61:G61" si="27">D57+D52+D48+D44+D38</f>
        <v>14119157.639999999</v>
      </c>
      <c r="E61" s="28">
        <f t="shared" si="27"/>
        <v>0</v>
      </c>
      <c r="F61" s="28">
        <f t="shared" si="27"/>
        <v>14119157.639999999</v>
      </c>
      <c r="G61" s="28">
        <f t="shared" si="27"/>
        <v>14503832</v>
      </c>
      <c r="H61" s="28">
        <f t="shared" ref="H61" si="28">F61-G61</f>
        <v>-384674.36000000127</v>
      </c>
    </row>
    <row r="62" spans="1:9" x14ac:dyDescent="0.2">
      <c r="A62" s="22"/>
      <c r="B62" s="4" t="s">
        <v>46</v>
      </c>
      <c r="C62" s="24"/>
      <c r="D62" s="24"/>
      <c r="E62" s="24"/>
      <c r="F62" s="24"/>
      <c r="G62" s="24"/>
      <c r="H62" s="24"/>
    </row>
    <row r="63" spans="1:9" ht="15" x14ac:dyDescent="0.25">
      <c r="A63" s="34"/>
      <c r="B63" s="27" t="s">
        <v>33</v>
      </c>
      <c r="C63" s="28">
        <f t="shared" ref="C63" si="29">C31+C33-C61</f>
        <v>-12874924.949999999</v>
      </c>
      <c r="D63" s="28">
        <f t="shared" ref="D63:G63" si="30">D31+D33-D61</f>
        <v>-13147320.359999999</v>
      </c>
      <c r="E63" s="28">
        <f t="shared" si="30"/>
        <v>0</v>
      </c>
      <c r="F63" s="28">
        <f t="shared" si="30"/>
        <v>-13147320.359999999</v>
      </c>
      <c r="G63" s="28">
        <f t="shared" si="30"/>
        <v>-13269316</v>
      </c>
      <c r="H63" s="28">
        <f t="shared" ref="H63" si="31">H31-H61</f>
        <v>121995.64000000129</v>
      </c>
    </row>
    <row r="64" spans="1:9" x14ac:dyDescent="0.2">
      <c r="A64" s="22"/>
      <c r="B64" s="26" t="s">
        <v>46</v>
      </c>
      <c r="C64" s="24"/>
      <c r="D64" s="24"/>
      <c r="E64" s="24"/>
      <c r="F64" s="24"/>
      <c r="G64" s="24"/>
      <c r="H64" s="24"/>
    </row>
    <row r="65" spans="1:8" x14ac:dyDescent="0.2">
      <c r="A65" s="25"/>
      <c r="B65" s="29" t="s">
        <v>34</v>
      </c>
      <c r="C65" s="21">
        <f t="shared" ref="C65" si="32">SUM(C66:C68)</f>
        <v>0</v>
      </c>
      <c r="D65" s="21">
        <f t="shared" ref="D65:G65" si="33">SUM(D66:D68)</f>
        <v>0</v>
      </c>
      <c r="E65" s="21">
        <f t="shared" si="33"/>
        <v>0</v>
      </c>
      <c r="F65" s="21">
        <f t="shared" si="33"/>
        <v>0</v>
      </c>
      <c r="G65" s="21">
        <f t="shared" si="33"/>
        <v>0</v>
      </c>
      <c r="H65" s="21">
        <f>IF(G65=0,0,F65-G65)</f>
        <v>0</v>
      </c>
    </row>
    <row r="66" spans="1:8" x14ac:dyDescent="0.2">
      <c r="A66" s="22" t="s">
        <v>79</v>
      </c>
      <c r="B66" s="23" t="s">
        <v>35</v>
      </c>
      <c r="C66" s="21"/>
      <c r="D66" s="21">
        <v>0</v>
      </c>
      <c r="E66" s="21"/>
      <c r="F66" s="21">
        <f>D66+E66</f>
        <v>0</v>
      </c>
      <c r="G66" s="38"/>
      <c r="H66" s="21" t="str">
        <f>IF(G66="","",F66-G66)</f>
        <v/>
      </c>
    </row>
    <row r="67" spans="1:8" x14ac:dyDescent="0.2">
      <c r="A67" s="22" t="s">
        <v>80</v>
      </c>
      <c r="B67" s="23" t="s">
        <v>36</v>
      </c>
      <c r="C67" s="21"/>
      <c r="D67" s="21">
        <v>0</v>
      </c>
      <c r="E67" s="21"/>
      <c r="F67" s="21">
        <f>D67+E67</f>
        <v>0</v>
      </c>
      <c r="G67" s="38"/>
      <c r="H67" s="21" t="str">
        <f>IF(G67="","",F67-G67)</f>
        <v/>
      </c>
    </row>
    <row r="68" spans="1:8" x14ac:dyDescent="0.2">
      <c r="A68" s="22" t="s">
        <v>81</v>
      </c>
      <c r="B68" s="23" t="s">
        <v>37</v>
      </c>
      <c r="C68" s="21"/>
      <c r="D68" s="21">
        <v>0</v>
      </c>
      <c r="E68" s="21"/>
      <c r="F68" s="21">
        <f>D68+E68</f>
        <v>0</v>
      </c>
      <c r="G68" s="38"/>
      <c r="H68" s="21" t="str">
        <f>IF(G68="","",F68-G68)</f>
        <v/>
      </c>
    </row>
    <row r="69" spans="1:8" x14ac:dyDescent="0.2">
      <c r="A69" s="22"/>
      <c r="B69" s="1" t="s">
        <v>46</v>
      </c>
      <c r="C69" s="24"/>
      <c r="D69" s="24"/>
      <c r="E69" s="36"/>
      <c r="F69" s="36"/>
      <c r="G69" s="36"/>
      <c r="H69" s="36"/>
    </row>
    <row r="70" spans="1:8" x14ac:dyDescent="0.2">
      <c r="A70" s="25"/>
      <c r="B70" s="29" t="s">
        <v>38</v>
      </c>
      <c r="C70" s="21">
        <f>SUM(C71:C72)</f>
        <v>0</v>
      </c>
      <c r="D70" s="21">
        <f>D71-D72</f>
        <v>0</v>
      </c>
      <c r="E70" s="21">
        <f>E71-E72</f>
        <v>0</v>
      </c>
      <c r="F70" s="21">
        <f>F71-F72</f>
        <v>0</v>
      </c>
      <c r="G70" s="21">
        <f>G71-G72</f>
        <v>0</v>
      </c>
      <c r="H70" s="21">
        <f>IF(G70=0,0,G70-F70)</f>
        <v>0</v>
      </c>
    </row>
    <row r="71" spans="1:8" x14ac:dyDescent="0.2">
      <c r="A71" s="22" t="s">
        <v>82</v>
      </c>
      <c r="B71" s="23" t="s">
        <v>39</v>
      </c>
      <c r="C71" s="21"/>
      <c r="D71" s="21">
        <v>0</v>
      </c>
      <c r="E71" s="21"/>
      <c r="F71" s="21">
        <f>D71+E71</f>
        <v>0</v>
      </c>
      <c r="G71" s="38"/>
      <c r="H71" s="21" t="str">
        <f>IF(G71="","",G71-F71)</f>
        <v/>
      </c>
    </row>
    <row r="72" spans="1:8" x14ac:dyDescent="0.2">
      <c r="A72" s="22" t="s">
        <v>83</v>
      </c>
      <c r="B72" s="23" t="s">
        <v>40</v>
      </c>
      <c r="C72" s="21"/>
      <c r="D72" s="21">
        <v>0</v>
      </c>
      <c r="E72" s="21"/>
      <c r="F72" s="21">
        <f>D72+E72</f>
        <v>0</v>
      </c>
      <c r="G72" s="38"/>
      <c r="H72" s="21" t="str">
        <f>IF(G72="","",F72-G72)</f>
        <v/>
      </c>
    </row>
    <row r="73" spans="1:8" x14ac:dyDescent="0.2">
      <c r="A73" s="22"/>
      <c r="B73" s="26" t="s">
        <v>46</v>
      </c>
      <c r="C73" s="24"/>
      <c r="D73" s="24"/>
      <c r="E73" s="36"/>
      <c r="F73" s="36"/>
      <c r="G73" s="36"/>
      <c r="H73" s="36"/>
    </row>
    <row r="74" spans="1:8" x14ac:dyDescent="0.2">
      <c r="A74" s="25"/>
      <c r="B74" s="29" t="s">
        <v>41</v>
      </c>
      <c r="C74" s="21">
        <f t="shared" ref="C74" si="34">SUM(C75:C77)</f>
        <v>0</v>
      </c>
      <c r="D74" s="21">
        <f t="shared" ref="D74:G74" si="35">SUM(D75:D77)</f>
        <v>0</v>
      </c>
      <c r="E74" s="21">
        <f t="shared" si="35"/>
        <v>0</v>
      </c>
      <c r="F74" s="21">
        <f t="shared" si="35"/>
        <v>0</v>
      </c>
      <c r="G74" s="21">
        <f t="shared" si="35"/>
        <v>0</v>
      </c>
      <c r="H74" s="21">
        <f>IF(G74=0,0,F74-G74)</f>
        <v>0</v>
      </c>
    </row>
    <row r="75" spans="1:8" x14ac:dyDescent="0.2">
      <c r="A75" s="22" t="s">
        <v>84</v>
      </c>
      <c r="B75" s="23" t="s">
        <v>42</v>
      </c>
      <c r="C75" s="21"/>
      <c r="D75" s="21">
        <v>0</v>
      </c>
      <c r="E75" s="21"/>
      <c r="F75" s="21">
        <f>D75+E75</f>
        <v>0</v>
      </c>
      <c r="G75" s="38"/>
      <c r="H75" s="21" t="str">
        <f>IF(G75="","",F75-G75)</f>
        <v/>
      </c>
    </row>
    <row r="76" spans="1:8" x14ac:dyDescent="0.2">
      <c r="A76" s="22" t="s">
        <v>85</v>
      </c>
      <c r="B76" s="23" t="s">
        <v>43</v>
      </c>
      <c r="C76" s="21"/>
      <c r="D76" s="21">
        <v>0</v>
      </c>
      <c r="E76" s="21"/>
      <c r="F76" s="21">
        <f>D76+E76</f>
        <v>0</v>
      </c>
      <c r="G76" s="38"/>
      <c r="H76" s="21" t="str">
        <f>IF(G76="","",F76-G76)</f>
        <v/>
      </c>
    </row>
    <row r="77" spans="1:8" x14ac:dyDescent="0.2">
      <c r="A77" s="22" t="s">
        <v>86</v>
      </c>
      <c r="B77" s="23" t="s">
        <v>44</v>
      </c>
      <c r="C77" s="21"/>
      <c r="D77" s="21">
        <v>0</v>
      </c>
      <c r="E77" s="21"/>
      <c r="F77" s="21">
        <f>D77+E77</f>
        <v>0</v>
      </c>
      <c r="G77" s="38"/>
      <c r="H77" s="21" t="str">
        <f>IF(G77="","",F77-G77)</f>
        <v/>
      </c>
    </row>
    <row r="78" spans="1:8" x14ac:dyDescent="0.2">
      <c r="A78" s="30"/>
      <c r="B78" s="4" t="s">
        <v>46</v>
      </c>
      <c r="C78" s="24"/>
      <c r="D78" s="24"/>
      <c r="E78" s="36"/>
      <c r="F78" s="36"/>
      <c r="G78" s="36"/>
      <c r="H78" s="36"/>
    </row>
    <row r="79" spans="1:8" ht="15" x14ac:dyDescent="0.25">
      <c r="A79" s="35"/>
      <c r="B79" s="27" t="s">
        <v>45</v>
      </c>
      <c r="C79" s="28">
        <f>C63-C65-C70-C74</f>
        <v>-12874924.949999999</v>
      </c>
      <c r="D79" s="28">
        <f>D63-D65+D70-D74</f>
        <v>-13147320.359999999</v>
      </c>
      <c r="E79" s="28">
        <f>E63-E65+E70-E74</f>
        <v>0</v>
      </c>
      <c r="F79" s="28">
        <f>F63-F65+F70-F74</f>
        <v>-13147320.359999999</v>
      </c>
      <c r="G79" s="28">
        <f>G63-G65+G70-G74</f>
        <v>-13269316</v>
      </c>
      <c r="H79" s="28">
        <f>H63-H65+H70-H74</f>
        <v>121995.64000000129</v>
      </c>
    </row>
    <row r="82" spans="1:2" ht="15" x14ac:dyDescent="0.25">
      <c r="A82" s="41" t="s">
        <v>97</v>
      </c>
    </row>
    <row r="83" spans="1:2" x14ac:dyDescent="0.2">
      <c r="B83" s="42"/>
    </row>
    <row r="84" spans="1:2" x14ac:dyDescent="0.2">
      <c r="B84" s="43"/>
    </row>
    <row r="85" spans="1:2" x14ac:dyDescent="0.2">
      <c r="B85" s="43"/>
    </row>
    <row r="86" spans="1:2" x14ac:dyDescent="0.2">
      <c r="B86" s="43"/>
    </row>
    <row r="87" spans="1:2" x14ac:dyDescent="0.2">
      <c r="B87" s="43"/>
    </row>
    <row r="88" spans="1:2" x14ac:dyDescent="0.2">
      <c r="B88" s="43"/>
    </row>
    <row r="89" spans="1:2" x14ac:dyDescent="0.2">
      <c r="B89" s="43"/>
    </row>
    <row r="90" spans="1:2" x14ac:dyDescent="0.2">
      <c r="B90" s="43"/>
    </row>
    <row r="91" spans="1:2" x14ac:dyDescent="0.2">
      <c r="B91" s="43"/>
    </row>
    <row r="92" spans="1:2" x14ac:dyDescent="0.2">
      <c r="B92" s="43"/>
    </row>
    <row r="93" spans="1:2" x14ac:dyDescent="0.2">
      <c r="B93" s="43"/>
    </row>
    <row r="94" spans="1:2" x14ac:dyDescent="0.2">
      <c r="B94" s="43"/>
    </row>
    <row r="95" spans="1:2" x14ac:dyDescent="0.2">
      <c r="B95" s="43"/>
    </row>
  </sheetData>
  <conditionalFormatting sqref="A79">
    <cfRule type="expression" dxfId="3" priority="1" stopIfTrue="1">
      <formula>#REF!="Y"</formula>
    </cfRule>
  </conditionalFormatting>
  <pageMargins left="0.78740157480314965" right="0.78740157480314965" top="0.78740157480314965" bottom="0.78740157480314965" header="0.51181102362204722" footer="0.51181102362204722"/>
  <pageSetup paperSize="9" scale="59" orientation="portrait" r:id="rId1"/>
  <headerFooter alignWithMargins="0">
    <oddHeader>&amp;R&amp;D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7">
    <pageSetUpPr fitToPage="1"/>
  </sheetPr>
  <dimension ref="A1:I95"/>
  <sheetViews>
    <sheetView zoomScale="81" zoomScaleNormal="81" workbookViewId="0">
      <pane xSplit="2" ySplit="5" topLeftCell="C32" activePane="bottomRight" state="frozen"/>
      <selection activeCell="H13" sqref="H13"/>
      <selection pane="topRight" activeCell="H13" sqref="H13"/>
      <selection pane="bottomLeft" activeCell="H13" sqref="H13"/>
      <selection pane="bottomRight" activeCell="G49" sqref="G49"/>
    </sheetView>
  </sheetViews>
  <sheetFormatPr defaultColWidth="9.140625" defaultRowHeight="12.75" x14ac:dyDescent="0.2"/>
  <cols>
    <col min="1" max="1" width="6.28515625" style="5" customWidth="1"/>
    <col min="2" max="2" width="56.140625" style="5" bestFit="1" customWidth="1"/>
    <col min="3" max="8" width="16.7109375" style="5" customWidth="1"/>
    <col min="9" max="9" width="9.140625" style="49"/>
    <col min="10" max="16384" width="9.140625" style="5"/>
  </cols>
  <sheetData>
    <row r="1" spans="1:8" x14ac:dyDescent="0.2">
      <c r="A1" s="9"/>
      <c r="B1" s="10"/>
      <c r="C1" s="11"/>
      <c r="D1" s="11"/>
      <c r="E1" s="11"/>
      <c r="F1" s="11"/>
      <c r="G1" s="11"/>
      <c r="H1" s="11"/>
    </row>
    <row r="2" spans="1:8" ht="33" customHeight="1" x14ac:dyDescent="0.2">
      <c r="A2" s="12"/>
      <c r="B2" s="13"/>
      <c r="C2" s="14" t="s">
        <v>120</v>
      </c>
      <c r="D2" s="14" t="s">
        <v>118</v>
      </c>
      <c r="E2" s="14" t="s">
        <v>89</v>
      </c>
      <c r="F2" s="14" t="s">
        <v>119</v>
      </c>
      <c r="G2" s="14" t="s">
        <v>117</v>
      </c>
      <c r="H2" s="14" t="s">
        <v>90</v>
      </c>
    </row>
    <row r="3" spans="1:8" x14ac:dyDescent="0.2">
      <c r="A3" s="12"/>
      <c r="B3" s="6" t="s">
        <v>87</v>
      </c>
      <c r="C3" s="14"/>
      <c r="D3" s="14"/>
      <c r="E3" s="14"/>
      <c r="F3" s="14"/>
      <c r="G3" s="14" t="s">
        <v>116</v>
      </c>
      <c r="H3" s="14"/>
    </row>
    <row r="4" spans="1:8" x14ac:dyDescent="0.2">
      <c r="A4" s="12"/>
      <c r="B4" s="6" t="s">
        <v>113</v>
      </c>
      <c r="C4" s="15"/>
      <c r="D4" s="15"/>
      <c r="E4" s="15"/>
      <c r="F4" s="15"/>
      <c r="G4" s="15"/>
      <c r="H4" s="15"/>
    </row>
    <row r="5" spans="1:8" x14ac:dyDescent="0.2">
      <c r="A5" s="12"/>
      <c r="B5" s="13" t="s">
        <v>46</v>
      </c>
      <c r="C5" s="16"/>
      <c r="D5" s="16"/>
      <c r="E5" s="17"/>
      <c r="F5" s="17"/>
      <c r="G5" s="17"/>
      <c r="H5" s="17"/>
    </row>
    <row r="6" spans="1:8" ht="15" x14ac:dyDescent="0.25">
      <c r="A6" s="33"/>
      <c r="B6" s="27" t="s">
        <v>0</v>
      </c>
      <c r="C6" s="31"/>
      <c r="D6" s="31"/>
      <c r="E6" s="31"/>
      <c r="F6" s="31"/>
      <c r="G6" s="31"/>
      <c r="H6" s="31"/>
    </row>
    <row r="7" spans="1:8" x14ac:dyDescent="0.2">
      <c r="A7" s="18"/>
      <c r="B7" s="19" t="s">
        <v>46</v>
      </c>
      <c r="C7" s="8"/>
      <c r="D7" s="8"/>
      <c r="E7" s="2"/>
      <c r="F7" s="2"/>
      <c r="G7" s="2"/>
      <c r="H7" s="2"/>
    </row>
    <row r="8" spans="1:8" x14ac:dyDescent="0.2">
      <c r="A8" s="20"/>
      <c r="B8" s="3" t="s">
        <v>47</v>
      </c>
      <c r="C8" s="21">
        <f t="shared" ref="C8" si="0">SUM(C9:C12)</f>
        <v>49846.840000000004</v>
      </c>
      <c r="D8" s="21">
        <f t="shared" ref="D8:G8" si="1">SUM(D9:D12)</f>
        <v>30599.88</v>
      </c>
      <c r="E8" s="21">
        <f t="shared" si="1"/>
        <v>0</v>
      </c>
      <c r="F8" s="21">
        <f t="shared" si="1"/>
        <v>30599.88</v>
      </c>
      <c r="G8" s="21">
        <f t="shared" si="1"/>
        <v>51620</v>
      </c>
      <c r="H8" s="21">
        <f>F8-G8</f>
        <v>-21020.12</v>
      </c>
    </row>
    <row r="9" spans="1:8" x14ac:dyDescent="0.2">
      <c r="A9" s="22" t="s">
        <v>51</v>
      </c>
      <c r="B9" s="23" t="s">
        <v>1</v>
      </c>
      <c r="C9" s="21">
        <v>8811.65</v>
      </c>
      <c r="D9" s="21">
        <v>599.88</v>
      </c>
      <c r="E9" s="21"/>
      <c r="F9" s="21">
        <f>D9+E9</f>
        <v>599.88</v>
      </c>
      <c r="G9" s="39">
        <v>9500</v>
      </c>
      <c r="H9" s="21">
        <f t="shared" ref="H9:H29" si="2">F9-G9</f>
        <v>-8900.1200000000008</v>
      </c>
    </row>
    <row r="10" spans="1:8" x14ac:dyDescent="0.2">
      <c r="A10" s="22" t="s">
        <v>52</v>
      </c>
      <c r="B10" s="23" t="s">
        <v>53</v>
      </c>
      <c r="C10" s="21"/>
      <c r="D10" s="21">
        <v>0</v>
      </c>
      <c r="E10" s="21"/>
      <c r="F10" s="21">
        <f>D10+E10</f>
        <v>0</v>
      </c>
      <c r="G10" s="38"/>
      <c r="H10" s="21">
        <f t="shared" si="2"/>
        <v>0</v>
      </c>
    </row>
    <row r="11" spans="1:8" x14ac:dyDescent="0.2">
      <c r="A11" s="22" t="s">
        <v>54</v>
      </c>
      <c r="B11" s="23" t="s">
        <v>2</v>
      </c>
      <c r="C11" s="21">
        <v>40729.360000000001</v>
      </c>
      <c r="D11" s="21">
        <v>30000</v>
      </c>
      <c r="E11" s="21"/>
      <c r="F11" s="21">
        <f>D11+E11</f>
        <v>30000</v>
      </c>
      <c r="G11" s="38">
        <v>41000</v>
      </c>
      <c r="H11" s="21">
        <f t="shared" si="2"/>
        <v>-11000</v>
      </c>
    </row>
    <row r="12" spans="1:8" x14ac:dyDescent="0.2">
      <c r="A12" s="22" t="s">
        <v>55</v>
      </c>
      <c r="B12" s="23" t="s">
        <v>3</v>
      </c>
      <c r="C12" s="21">
        <v>305.83</v>
      </c>
      <c r="D12" s="21"/>
      <c r="E12" s="21"/>
      <c r="F12" s="21">
        <f>D12+E12</f>
        <v>0</v>
      </c>
      <c r="G12" s="38">
        <v>1120</v>
      </c>
      <c r="H12" s="21">
        <f t="shared" si="2"/>
        <v>-1120</v>
      </c>
    </row>
    <row r="13" spans="1:8" x14ac:dyDescent="0.2">
      <c r="A13" s="22"/>
      <c r="B13" s="23"/>
      <c r="C13" s="24"/>
      <c r="D13" s="24"/>
      <c r="E13" s="24"/>
      <c r="F13" s="24"/>
      <c r="G13" s="24"/>
      <c r="H13" s="21">
        <f t="shared" si="2"/>
        <v>0</v>
      </c>
    </row>
    <row r="14" spans="1:8" x14ac:dyDescent="0.2">
      <c r="A14" s="25"/>
      <c r="B14" s="3" t="s">
        <v>4</v>
      </c>
      <c r="C14" s="21">
        <f t="shared" ref="C14" si="3">SUM(C15:C20)</f>
        <v>100575.14</v>
      </c>
      <c r="D14" s="21">
        <f t="shared" ref="D14:G14" si="4">SUM(D15:D20)</f>
        <v>110199.96</v>
      </c>
      <c r="E14" s="21">
        <f t="shared" si="4"/>
        <v>0</v>
      </c>
      <c r="F14" s="21">
        <f t="shared" si="4"/>
        <v>110199.96</v>
      </c>
      <c r="G14" s="21">
        <f t="shared" si="4"/>
        <v>110200</v>
      </c>
      <c r="H14" s="21">
        <f t="shared" si="2"/>
        <v>-3.9999999993597157E-2</v>
      </c>
    </row>
    <row r="15" spans="1:8" x14ac:dyDescent="0.2">
      <c r="A15" s="22" t="s">
        <v>56</v>
      </c>
      <c r="B15" s="23" t="s">
        <v>5</v>
      </c>
      <c r="C15" s="21"/>
      <c r="D15" s="21"/>
      <c r="E15" s="21"/>
      <c r="F15" s="21">
        <f t="shared" ref="F15:F20" si="5">D15+E15</f>
        <v>0</v>
      </c>
      <c r="G15" s="39"/>
      <c r="H15" s="21">
        <f t="shared" si="2"/>
        <v>0</v>
      </c>
    </row>
    <row r="16" spans="1:8" x14ac:dyDescent="0.2">
      <c r="A16" s="22" t="s">
        <v>57</v>
      </c>
      <c r="B16" s="23" t="s">
        <v>6</v>
      </c>
      <c r="C16" s="21"/>
      <c r="D16" s="21"/>
      <c r="E16" s="21"/>
      <c r="F16" s="21">
        <f t="shared" si="5"/>
        <v>0</v>
      </c>
      <c r="G16" s="38"/>
      <c r="H16" s="21">
        <f t="shared" si="2"/>
        <v>0</v>
      </c>
    </row>
    <row r="17" spans="1:8" x14ac:dyDescent="0.2">
      <c r="A17" s="22" t="s">
        <v>58</v>
      </c>
      <c r="B17" s="23" t="s">
        <v>7</v>
      </c>
      <c r="C17" s="21">
        <v>0.01</v>
      </c>
      <c r="D17" s="21"/>
      <c r="E17" s="21"/>
      <c r="F17" s="21">
        <f t="shared" si="5"/>
        <v>0</v>
      </c>
      <c r="G17" s="38"/>
      <c r="H17" s="21">
        <f t="shared" si="2"/>
        <v>0</v>
      </c>
    </row>
    <row r="18" spans="1:8" x14ac:dyDescent="0.2">
      <c r="A18" s="22" t="s">
        <v>59</v>
      </c>
      <c r="B18" s="23" t="s">
        <v>8</v>
      </c>
      <c r="C18" s="21">
        <v>100575.13</v>
      </c>
      <c r="D18" s="21">
        <v>110199.96</v>
      </c>
      <c r="E18" s="21"/>
      <c r="F18" s="21">
        <f t="shared" si="5"/>
        <v>110199.96</v>
      </c>
      <c r="G18" s="38">
        <v>110200</v>
      </c>
      <c r="H18" s="21">
        <f t="shared" si="2"/>
        <v>-3.9999999993597157E-2</v>
      </c>
    </row>
    <row r="19" spans="1:8" x14ac:dyDescent="0.2">
      <c r="A19" s="22" t="s">
        <v>60</v>
      </c>
      <c r="B19" s="23" t="s">
        <v>9</v>
      </c>
      <c r="C19" s="21"/>
      <c r="D19" s="21"/>
      <c r="E19" s="21"/>
      <c r="F19" s="21">
        <f t="shared" si="5"/>
        <v>0</v>
      </c>
      <c r="G19" s="38"/>
      <c r="H19" s="21">
        <f t="shared" si="2"/>
        <v>0</v>
      </c>
    </row>
    <row r="20" spans="1:8" x14ac:dyDescent="0.2">
      <c r="A20" s="22" t="s">
        <v>61</v>
      </c>
      <c r="B20" s="23" t="s">
        <v>10</v>
      </c>
      <c r="C20" s="21"/>
      <c r="D20" s="21"/>
      <c r="E20" s="21"/>
      <c r="F20" s="21">
        <f t="shared" si="5"/>
        <v>0</v>
      </c>
      <c r="G20" s="38"/>
      <c r="H20" s="21">
        <f t="shared" si="2"/>
        <v>0</v>
      </c>
    </row>
    <row r="21" spans="1:8" x14ac:dyDescent="0.2">
      <c r="A21" s="22"/>
      <c r="B21" s="23"/>
      <c r="C21" s="24"/>
      <c r="D21" s="24"/>
      <c r="E21" s="24"/>
      <c r="F21" s="24"/>
      <c r="G21" s="24"/>
      <c r="H21" s="21">
        <f t="shared" si="2"/>
        <v>0</v>
      </c>
    </row>
    <row r="22" spans="1:8" x14ac:dyDescent="0.2">
      <c r="A22" s="25"/>
      <c r="B22" s="3" t="s">
        <v>11</v>
      </c>
      <c r="C22" s="21">
        <f t="shared" ref="C22" si="6">SUM(C23)</f>
        <v>418253.79</v>
      </c>
      <c r="D22" s="21">
        <f t="shared" ref="D22:G22" si="7">SUM(D23)</f>
        <v>284582.03999999998</v>
      </c>
      <c r="E22" s="21">
        <f t="shared" si="7"/>
        <v>0</v>
      </c>
      <c r="F22" s="21">
        <f t="shared" si="7"/>
        <v>284582.03999999998</v>
      </c>
      <c r="G22" s="21">
        <f t="shared" si="7"/>
        <v>306125</v>
      </c>
      <c r="H22" s="21">
        <f t="shared" si="2"/>
        <v>-21542.960000000021</v>
      </c>
    </row>
    <row r="23" spans="1:8" x14ac:dyDescent="0.2">
      <c r="A23" s="22" t="s">
        <v>62</v>
      </c>
      <c r="B23" s="23" t="s">
        <v>11</v>
      </c>
      <c r="C23" s="21">
        <v>418253.79</v>
      </c>
      <c r="D23" s="21">
        <v>284582.03999999998</v>
      </c>
      <c r="E23" s="21"/>
      <c r="F23" s="21">
        <f>D23+E23</f>
        <v>284582.03999999998</v>
      </c>
      <c r="G23" s="37">
        <v>306125</v>
      </c>
      <c r="H23" s="21">
        <f t="shared" si="2"/>
        <v>-21542.960000000021</v>
      </c>
    </row>
    <row r="24" spans="1:8" x14ac:dyDescent="0.2">
      <c r="A24" s="22"/>
      <c r="B24" s="23"/>
      <c r="C24" s="24"/>
      <c r="D24" s="24"/>
      <c r="E24" s="24"/>
      <c r="F24" s="24"/>
      <c r="G24" s="24"/>
      <c r="H24" s="21">
        <f t="shared" si="2"/>
        <v>0</v>
      </c>
    </row>
    <row r="25" spans="1:8" x14ac:dyDescent="0.2">
      <c r="A25" s="25"/>
      <c r="B25" s="3" t="s">
        <v>12</v>
      </c>
      <c r="C25" s="21">
        <f t="shared" ref="C25" si="8">SUM(C26)</f>
        <v>6504.62</v>
      </c>
      <c r="D25" s="21">
        <f t="shared" ref="D25:G25" si="9">SUM(D26)</f>
        <v>9300</v>
      </c>
      <c r="E25" s="21">
        <f t="shared" si="9"/>
        <v>0</v>
      </c>
      <c r="F25" s="21">
        <f t="shared" si="9"/>
        <v>9300</v>
      </c>
      <c r="G25" s="21">
        <f t="shared" si="9"/>
        <v>9300</v>
      </c>
      <c r="H25" s="21">
        <f t="shared" si="2"/>
        <v>0</v>
      </c>
    </row>
    <row r="26" spans="1:8" x14ac:dyDescent="0.2">
      <c r="A26" s="22" t="s">
        <v>63</v>
      </c>
      <c r="B26" s="23" t="s">
        <v>12</v>
      </c>
      <c r="C26" s="21">
        <v>6504.62</v>
      </c>
      <c r="D26" s="21">
        <v>9300</v>
      </c>
      <c r="E26" s="21"/>
      <c r="F26" s="21">
        <f>D26+E26</f>
        <v>9300</v>
      </c>
      <c r="G26" s="37">
        <v>9300</v>
      </c>
      <c r="H26" s="21">
        <f t="shared" si="2"/>
        <v>0</v>
      </c>
    </row>
    <row r="27" spans="1:8" x14ac:dyDescent="0.2">
      <c r="A27" s="22"/>
      <c r="B27" s="23"/>
      <c r="C27" s="24"/>
      <c r="D27" s="24"/>
      <c r="E27" s="24"/>
      <c r="F27" s="24"/>
      <c r="G27" s="24"/>
      <c r="H27" s="21">
        <f t="shared" si="2"/>
        <v>0</v>
      </c>
    </row>
    <row r="28" spans="1:8" x14ac:dyDescent="0.2">
      <c r="A28" s="25"/>
      <c r="B28" s="3" t="s">
        <v>13</v>
      </c>
      <c r="C28" s="21">
        <f t="shared" ref="C28" si="10">SUM(C29)</f>
        <v>3693.88</v>
      </c>
      <c r="D28" s="21">
        <f t="shared" ref="D28:G28" si="11">SUM(D29)</f>
        <v>0</v>
      </c>
      <c r="E28" s="21">
        <f t="shared" si="11"/>
        <v>0</v>
      </c>
      <c r="F28" s="21">
        <f t="shared" si="11"/>
        <v>0</v>
      </c>
      <c r="G28" s="21">
        <f t="shared" si="11"/>
        <v>3000</v>
      </c>
      <c r="H28" s="21">
        <f t="shared" si="2"/>
        <v>-3000</v>
      </c>
    </row>
    <row r="29" spans="1:8" x14ac:dyDescent="0.2">
      <c r="A29" s="22" t="s">
        <v>64</v>
      </c>
      <c r="B29" s="23" t="s">
        <v>13</v>
      </c>
      <c r="C29" s="21">
        <v>3693.88</v>
      </c>
      <c r="D29" s="21"/>
      <c r="E29" s="21"/>
      <c r="F29" s="21">
        <f>D29+E29</f>
        <v>0</v>
      </c>
      <c r="G29" s="38">
        <v>3000</v>
      </c>
      <c r="H29" s="21">
        <f t="shared" si="2"/>
        <v>-3000</v>
      </c>
    </row>
    <row r="30" spans="1:8" x14ac:dyDescent="0.2">
      <c r="A30" s="22"/>
      <c r="B30" s="26" t="s">
        <v>46</v>
      </c>
      <c r="C30" s="24"/>
      <c r="D30" s="24"/>
      <c r="E30" s="36"/>
      <c r="F30" s="36"/>
      <c r="G30" s="36"/>
      <c r="H30" s="36"/>
    </row>
    <row r="31" spans="1:8" ht="15" x14ac:dyDescent="0.25">
      <c r="A31" s="34"/>
      <c r="B31" s="27" t="s">
        <v>14</v>
      </c>
      <c r="C31" s="28">
        <f t="shared" ref="C31" si="12">C28+C25+C22+C14+C8</f>
        <v>578874.2699999999</v>
      </c>
      <c r="D31" s="28">
        <f t="shared" ref="D31:G31" si="13">D28+D25+D22+D14+D8</f>
        <v>434681.88</v>
      </c>
      <c r="E31" s="28">
        <f t="shared" si="13"/>
        <v>0</v>
      </c>
      <c r="F31" s="28">
        <f t="shared" si="13"/>
        <v>434681.88</v>
      </c>
      <c r="G31" s="28">
        <f t="shared" si="13"/>
        <v>480245</v>
      </c>
      <c r="H31" s="28">
        <f t="shared" ref="H31" si="14">F31-G31</f>
        <v>-45563.119999999995</v>
      </c>
    </row>
    <row r="32" spans="1:8" x14ac:dyDescent="0.2">
      <c r="A32" s="22"/>
      <c r="B32" s="26" t="s">
        <v>46</v>
      </c>
      <c r="C32" s="24"/>
      <c r="D32" s="24"/>
      <c r="E32" s="24"/>
      <c r="F32" s="24"/>
      <c r="G32" s="24"/>
      <c r="H32" s="24"/>
    </row>
    <row r="33" spans="1:8" x14ac:dyDescent="0.2">
      <c r="A33" s="25"/>
      <c r="B33" s="3" t="s">
        <v>15</v>
      </c>
      <c r="C33" s="21">
        <f t="shared" ref="C33" si="15">SUM(C34)</f>
        <v>0</v>
      </c>
      <c r="D33" s="21">
        <f t="shared" ref="D33:G33" si="16">SUM(D34)</f>
        <v>0</v>
      </c>
      <c r="E33" s="21">
        <f t="shared" si="16"/>
        <v>0</v>
      </c>
      <c r="F33" s="21">
        <f t="shared" si="16"/>
        <v>0</v>
      </c>
      <c r="G33" s="21">
        <f t="shared" si="16"/>
        <v>0</v>
      </c>
      <c r="H33" s="21">
        <f>IF(G33=0,0,G33-F33)</f>
        <v>0</v>
      </c>
    </row>
    <row r="34" spans="1:8" x14ac:dyDescent="0.2">
      <c r="A34" s="22" t="s">
        <v>65</v>
      </c>
      <c r="B34" s="23" t="s">
        <v>15</v>
      </c>
      <c r="C34" s="21"/>
      <c r="D34" s="21">
        <v>0</v>
      </c>
      <c r="E34" s="21"/>
      <c r="F34" s="21">
        <f>D34+E34</f>
        <v>0</v>
      </c>
      <c r="G34" s="38"/>
      <c r="H34" s="21" t="str">
        <f>IF(G34="","",G34-F34)</f>
        <v/>
      </c>
    </row>
    <row r="35" spans="1:8" x14ac:dyDescent="0.2">
      <c r="A35" s="22"/>
      <c r="B35" s="26" t="s">
        <v>46</v>
      </c>
      <c r="C35" s="24"/>
      <c r="D35" s="24"/>
      <c r="E35" s="36"/>
      <c r="F35" s="36"/>
      <c r="G35" s="36"/>
      <c r="H35" s="36"/>
    </row>
    <row r="36" spans="1:8" ht="15" x14ac:dyDescent="0.25">
      <c r="A36" s="34"/>
      <c r="B36" s="27" t="s">
        <v>16</v>
      </c>
      <c r="C36" s="28"/>
      <c r="D36" s="28"/>
      <c r="E36" s="28"/>
      <c r="F36" s="28"/>
      <c r="G36" s="28"/>
      <c r="H36" s="28"/>
    </row>
    <row r="37" spans="1:8" ht="15" x14ac:dyDescent="0.25">
      <c r="A37" s="22"/>
      <c r="B37" s="7"/>
      <c r="C37" s="32"/>
      <c r="D37" s="32"/>
      <c r="E37" s="32"/>
      <c r="F37" s="32"/>
      <c r="G37" s="32"/>
      <c r="H37" s="32"/>
    </row>
    <row r="38" spans="1:8" x14ac:dyDescent="0.2">
      <c r="A38" s="25"/>
      <c r="B38" s="29" t="s">
        <v>48</v>
      </c>
      <c r="C38" s="21">
        <f>SUM(C39:C42)</f>
        <v>14145234.52</v>
      </c>
      <c r="D38" s="21">
        <f>SUM(D39:D42)</f>
        <v>15085301.879999999</v>
      </c>
      <c r="E38" s="21">
        <f>SUM(E39:E42)</f>
        <v>0</v>
      </c>
      <c r="F38" s="21">
        <f>SUM(F39:F42)</f>
        <v>15085301.879999999</v>
      </c>
      <c r="G38" s="21">
        <f>SUM(G39:G42)</f>
        <v>15315170</v>
      </c>
      <c r="H38" s="21">
        <f t="shared" ref="H38:H59" si="17">F38-G38</f>
        <v>-229868.12000000104</v>
      </c>
    </row>
    <row r="39" spans="1:8" x14ac:dyDescent="0.2">
      <c r="A39" s="22" t="s">
        <v>66</v>
      </c>
      <c r="B39" s="23" t="s">
        <v>17</v>
      </c>
      <c r="C39" s="21">
        <v>11538255.109999999</v>
      </c>
      <c r="D39" s="21">
        <v>12290169.84</v>
      </c>
      <c r="E39" s="21"/>
      <c r="F39" s="21">
        <f>D39+E39</f>
        <v>12290169.84</v>
      </c>
      <c r="G39" s="38">
        <v>12333870</v>
      </c>
      <c r="H39" s="21">
        <f t="shared" si="17"/>
        <v>-43700.160000000149</v>
      </c>
    </row>
    <row r="40" spans="1:8" x14ac:dyDescent="0.2">
      <c r="A40" s="22" t="s">
        <v>67</v>
      </c>
      <c r="B40" s="23" t="s">
        <v>18</v>
      </c>
      <c r="C40" s="21">
        <v>2051190.93</v>
      </c>
      <c r="D40" s="21">
        <v>2152872.6</v>
      </c>
      <c r="E40" s="21"/>
      <c r="F40" s="21">
        <f>D40+E40</f>
        <v>2152872.6</v>
      </c>
      <c r="G40" s="38">
        <v>2403585</v>
      </c>
      <c r="H40" s="21">
        <f t="shared" si="17"/>
        <v>-250712.39999999991</v>
      </c>
    </row>
    <row r="41" spans="1:8" x14ac:dyDescent="0.2">
      <c r="A41" s="22" t="s">
        <v>68</v>
      </c>
      <c r="B41" s="23" t="s">
        <v>19</v>
      </c>
      <c r="C41" s="21">
        <v>696986.71</v>
      </c>
      <c r="D41" s="21">
        <v>741781.44</v>
      </c>
      <c r="E41" s="21"/>
      <c r="F41" s="21">
        <f>D41+E41</f>
        <v>741781.44</v>
      </c>
      <c r="G41" s="38">
        <v>728515</v>
      </c>
      <c r="H41" s="21">
        <f t="shared" si="17"/>
        <v>13266.439999999944</v>
      </c>
    </row>
    <row r="42" spans="1:8" x14ac:dyDescent="0.2">
      <c r="A42" s="22" t="s">
        <v>69</v>
      </c>
      <c r="B42" s="23" t="s">
        <v>20</v>
      </c>
      <c r="C42" s="21">
        <v>-141198.23000000001</v>
      </c>
      <c r="D42" s="21">
        <v>-99522</v>
      </c>
      <c r="E42" s="21"/>
      <c r="F42" s="21">
        <f>D42+E42</f>
        <v>-99522</v>
      </c>
      <c r="G42" s="40">
        <v>-150800</v>
      </c>
      <c r="H42" s="21">
        <f t="shared" si="17"/>
        <v>51278</v>
      </c>
    </row>
    <row r="43" spans="1:8" x14ac:dyDescent="0.2">
      <c r="A43" s="22"/>
      <c r="B43" s="23"/>
      <c r="C43" s="24"/>
      <c r="D43" s="24"/>
      <c r="E43" s="24"/>
      <c r="F43" s="24"/>
      <c r="G43" s="24"/>
      <c r="H43" s="21">
        <f t="shared" si="17"/>
        <v>0</v>
      </c>
    </row>
    <row r="44" spans="1:8" x14ac:dyDescent="0.2">
      <c r="A44" s="25"/>
      <c r="B44" s="29" t="s">
        <v>49</v>
      </c>
      <c r="C44" s="21">
        <f t="shared" ref="C44" si="18">SUM(C45:C46)</f>
        <v>2748399.45</v>
      </c>
      <c r="D44" s="21">
        <f t="shared" ref="D44:G44" si="19">SUM(D45:D46)</f>
        <v>3122048.64</v>
      </c>
      <c r="E44" s="21">
        <f t="shared" si="19"/>
        <v>0</v>
      </c>
      <c r="F44" s="21">
        <f t="shared" si="19"/>
        <v>3122048.64</v>
      </c>
      <c r="G44" s="21">
        <f t="shared" si="19"/>
        <v>3042426</v>
      </c>
      <c r="H44" s="21">
        <f t="shared" si="17"/>
        <v>79622.64000000013</v>
      </c>
    </row>
    <row r="45" spans="1:8" x14ac:dyDescent="0.2">
      <c r="A45" s="22" t="s">
        <v>70</v>
      </c>
      <c r="B45" s="23" t="s">
        <v>21</v>
      </c>
      <c r="C45" s="21"/>
      <c r="D45" s="21"/>
      <c r="E45" s="21"/>
      <c r="F45" s="21">
        <f>D45+E45</f>
        <v>0</v>
      </c>
      <c r="G45" s="38"/>
      <c r="H45" s="21">
        <f t="shared" si="17"/>
        <v>0</v>
      </c>
    </row>
    <row r="46" spans="1:8" x14ac:dyDescent="0.2">
      <c r="A46" s="22" t="s">
        <v>71</v>
      </c>
      <c r="B46" s="23" t="s">
        <v>22</v>
      </c>
      <c r="C46" s="21">
        <v>2748399.45</v>
      </c>
      <c r="D46" s="21">
        <v>3122048.64</v>
      </c>
      <c r="E46" s="21"/>
      <c r="F46" s="21">
        <f>D46+E46</f>
        <v>3122048.64</v>
      </c>
      <c r="G46" s="40">
        <v>3042426</v>
      </c>
      <c r="H46" s="21">
        <f t="shared" si="17"/>
        <v>79622.64000000013</v>
      </c>
    </row>
    <row r="47" spans="1:8" x14ac:dyDescent="0.2">
      <c r="A47" s="22"/>
      <c r="B47" s="23"/>
      <c r="C47" s="24"/>
      <c r="D47" s="24"/>
      <c r="E47" s="24"/>
      <c r="F47" s="24"/>
      <c r="G47" s="24"/>
      <c r="H47" s="21">
        <f t="shared" si="17"/>
        <v>0</v>
      </c>
    </row>
    <row r="48" spans="1:8" x14ac:dyDescent="0.2">
      <c r="A48" s="25"/>
      <c r="B48" s="29" t="s">
        <v>50</v>
      </c>
      <c r="C48" s="21">
        <f t="shared" ref="C48" si="20">SUM(C49:C50)</f>
        <v>282985.27</v>
      </c>
      <c r="D48" s="21">
        <f t="shared" ref="D48:G48" si="21">SUM(D49:D50)</f>
        <v>289560.24</v>
      </c>
      <c r="E48" s="21">
        <f t="shared" si="21"/>
        <v>0</v>
      </c>
      <c r="F48" s="21">
        <f t="shared" si="21"/>
        <v>289560.24</v>
      </c>
      <c r="G48" s="21">
        <f t="shared" si="21"/>
        <v>276174</v>
      </c>
      <c r="H48" s="21">
        <f t="shared" si="17"/>
        <v>13386.239999999991</v>
      </c>
    </row>
    <row r="49" spans="1:9" x14ac:dyDescent="0.2">
      <c r="A49" s="22" t="s">
        <v>72</v>
      </c>
      <c r="B49" s="23" t="s">
        <v>23</v>
      </c>
      <c r="C49" s="21">
        <v>283061.03000000003</v>
      </c>
      <c r="D49" s="21">
        <v>289560.24</v>
      </c>
      <c r="E49" s="21"/>
      <c r="F49" s="21">
        <f>D49+E49</f>
        <v>289560.24</v>
      </c>
      <c r="G49" s="38">
        <f>282462-6288</f>
        <v>276174</v>
      </c>
      <c r="H49" s="21">
        <f t="shared" si="17"/>
        <v>13386.239999999991</v>
      </c>
      <c r="I49" s="49">
        <v>-6288</v>
      </c>
    </row>
    <row r="50" spans="1:9" x14ac:dyDescent="0.2">
      <c r="A50" s="22" t="s">
        <v>73</v>
      </c>
      <c r="B50" s="23" t="s">
        <v>24</v>
      </c>
      <c r="C50" s="21">
        <v>-75.760000000000005</v>
      </c>
      <c r="D50" s="21">
        <v>0</v>
      </c>
      <c r="E50" s="21"/>
      <c r="F50" s="21">
        <f>D50+E50</f>
        <v>0</v>
      </c>
      <c r="G50" s="40"/>
      <c r="H50" s="21">
        <f t="shared" si="17"/>
        <v>0</v>
      </c>
    </row>
    <row r="51" spans="1:9" x14ac:dyDescent="0.2">
      <c r="A51" s="22"/>
      <c r="B51" s="23"/>
      <c r="C51" s="24"/>
      <c r="D51" s="24"/>
      <c r="E51" s="24"/>
      <c r="F51" s="24"/>
      <c r="G51" s="24"/>
      <c r="H51" s="21">
        <f t="shared" si="17"/>
        <v>0</v>
      </c>
    </row>
    <row r="52" spans="1:9" x14ac:dyDescent="0.2">
      <c r="A52" s="25"/>
      <c r="B52" s="29" t="s">
        <v>25</v>
      </c>
      <c r="C52" s="21">
        <f t="shared" ref="C52" si="22">SUM(C53:C55)</f>
        <v>3700</v>
      </c>
      <c r="D52" s="21">
        <f t="shared" ref="D52:G52" si="23">SUM(D53:D55)</f>
        <v>0</v>
      </c>
      <c r="E52" s="21">
        <f t="shared" si="23"/>
        <v>0</v>
      </c>
      <c r="F52" s="21">
        <f t="shared" si="23"/>
        <v>0</v>
      </c>
      <c r="G52" s="21">
        <f t="shared" si="23"/>
        <v>0</v>
      </c>
      <c r="H52" s="21">
        <f t="shared" si="17"/>
        <v>0</v>
      </c>
    </row>
    <row r="53" spans="1:9" x14ac:dyDescent="0.2">
      <c r="A53" s="22" t="s">
        <v>74</v>
      </c>
      <c r="B53" s="23" t="s">
        <v>26</v>
      </c>
      <c r="C53" s="21">
        <v>3700</v>
      </c>
      <c r="D53" s="21"/>
      <c r="E53" s="21"/>
      <c r="F53" s="21">
        <f>D53+E53</f>
        <v>0</v>
      </c>
      <c r="G53" s="38"/>
      <c r="H53" s="21">
        <f t="shared" si="17"/>
        <v>0</v>
      </c>
    </row>
    <row r="54" spans="1:9" x14ac:dyDescent="0.2">
      <c r="A54" s="22" t="s">
        <v>75</v>
      </c>
      <c r="B54" s="23" t="s">
        <v>27</v>
      </c>
      <c r="C54" s="21"/>
      <c r="D54" s="21"/>
      <c r="E54" s="21"/>
      <c r="F54" s="21">
        <f>D54+E54</f>
        <v>0</v>
      </c>
      <c r="G54" s="38"/>
      <c r="H54" s="21">
        <f t="shared" si="17"/>
        <v>0</v>
      </c>
    </row>
    <row r="55" spans="1:9" x14ac:dyDescent="0.2">
      <c r="A55" s="22" t="s">
        <v>76</v>
      </c>
      <c r="B55" s="23" t="s">
        <v>28</v>
      </c>
      <c r="C55" s="21"/>
      <c r="D55" s="21"/>
      <c r="E55" s="21"/>
      <c r="F55" s="21">
        <f>D55+E55</f>
        <v>0</v>
      </c>
      <c r="G55" s="40"/>
      <c r="H55" s="21">
        <f t="shared" si="17"/>
        <v>0</v>
      </c>
    </row>
    <row r="56" spans="1:9" x14ac:dyDescent="0.2">
      <c r="A56" s="22"/>
      <c r="B56" s="23"/>
      <c r="C56" s="24"/>
      <c r="D56" s="24"/>
      <c r="E56" s="24"/>
      <c r="F56" s="24"/>
      <c r="G56" s="24"/>
      <c r="H56" s="21">
        <f t="shared" si="17"/>
        <v>0</v>
      </c>
    </row>
    <row r="57" spans="1:9" x14ac:dyDescent="0.2">
      <c r="A57" s="25"/>
      <c r="B57" s="29" t="s">
        <v>29</v>
      </c>
      <c r="C57" s="21">
        <f t="shared" ref="C57" si="24">SUM(C58:C59)</f>
        <v>3512725.3800000004</v>
      </c>
      <c r="D57" s="21">
        <f t="shared" ref="D57:G57" si="25">SUM(D58:D59)</f>
        <v>3767514.12</v>
      </c>
      <c r="E57" s="21">
        <f t="shared" si="25"/>
        <v>0</v>
      </c>
      <c r="F57" s="21">
        <f t="shared" si="25"/>
        <v>3767514.12</v>
      </c>
      <c r="G57" s="21">
        <f t="shared" si="25"/>
        <v>3669930</v>
      </c>
      <c r="H57" s="21">
        <f t="shared" si="17"/>
        <v>97584.120000000112</v>
      </c>
    </row>
    <row r="58" spans="1:9" x14ac:dyDescent="0.2">
      <c r="A58" s="22" t="s">
        <v>77</v>
      </c>
      <c r="B58" s="23" t="s">
        <v>30</v>
      </c>
      <c r="C58" s="21">
        <v>3467333.95</v>
      </c>
      <c r="D58" s="21">
        <v>3739904.04</v>
      </c>
      <c r="E58" s="21"/>
      <c r="F58" s="21">
        <f>D58+E58</f>
        <v>3739904.04</v>
      </c>
      <c r="G58" s="38">
        <v>3636780</v>
      </c>
      <c r="H58" s="21">
        <f t="shared" si="17"/>
        <v>103124.04000000004</v>
      </c>
    </row>
    <row r="59" spans="1:9" x14ac:dyDescent="0.2">
      <c r="A59" s="22" t="s">
        <v>78</v>
      </c>
      <c r="B59" s="23" t="s">
        <v>31</v>
      </c>
      <c r="C59" s="21">
        <v>45391.43</v>
      </c>
      <c r="D59" s="21">
        <v>27610.080000000002</v>
      </c>
      <c r="E59" s="21"/>
      <c r="F59" s="21">
        <f>D59+E59</f>
        <v>27610.080000000002</v>
      </c>
      <c r="G59" s="38">
        <v>33150</v>
      </c>
      <c r="H59" s="21">
        <f t="shared" si="17"/>
        <v>-5539.9199999999983</v>
      </c>
    </row>
    <row r="60" spans="1:9" x14ac:dyDescent="0.2">
      <c r="A60" s="22"/>
      <c r="B60" s="26" t="s">
        <v>46</v>
      </c>
      <c r="C60" s="24"/>
      <c r="D60" s="24"/>
      <c r="E60" s="36"/>
      <c r="F60" s="36"/>
      <c r="G60" s="36"/>
      <c r="H60" s="36"/>
    </row>
    <row r="61" spans="1:9" ht="15" x14ac:dyDescent="0.25">
      <c r="A61" s="34"/>
      <c r="B61" s="27" t="s">
        <v>32</v>
      </c>
      <c r="C61" s="28">
        <f t="shared" ref="C61" si="26">C57+C52+C48+C44+C38</f>
        <v>20693044.620000001</v>
      </c>
      <c r="D61" s="28">
        <f t="shared" ref="D61:G61" si="27">D57+D52+D48+D44+D38</f>
        <v>22264424.879999999</v>
      </c>
      <c r="E61" s="28">
        <f t="shared" si="27"/>
        <v>0</v>
      </c>
      <c r="F61" s="28">
        <f t="shared" si="27"/>
        <v>22264424.879999999</v>
      </c>
      <c r="G61" s="28">
        <f t="shared" si="27"/>
        <v>22303700</v>
      </c>
      <c r="H61" s="28">
        <f t="shared" ref="H61" si="28">F61-G61</f>
        <v>-39275.120000001043</v>
      </c>
    </row>
    <row r="62" spans="1:9" x14ac:dyDescent="0.2">
      <c r="A62" s="22"/>
      <c r="B62" s="4" t="s">
        <v>46</v>
      </c>
      <c r="C62" s="24"/>
      <c r="D62" s="24"/>
      <c r="E62" s="24"/>
      <c r="F62" s="24"/>
      <c r="G62" s="24"/>
      <c r="H62" s="24"/>
    </row>
    <row r="63" spans="1:9" ht="15" x14ac:dyDescent="0.25">
      <c r="A63" s="34"/>
      <c r="B63" s="27" t="s">
        <v>33</v>
      </c>
      <c r="C63" s="28">
        <f t="shared" ref="C63" si="29">C31+C33-C61</f>
        <v>-20114170.350000001</v>
      </c>
      <c r="D63" s="28">
        <f t="shared" ref="D63:G63" si="30">D31+D33-D61</f>
        <v>-21829743</v>
      </c>
      <c r="E63" s="28">
        <f t="shared" si="30"/>
        <v>0</v>
      </c>
      <c r="F63" s="28">
        <f t="shared" si="30"/>
        <v>-21829743</v>
      </c>
      <c r="G63" s="28">
        <f t="shared" si="30"/>
        <v>-21823455</v>
      </c>
      <c r="H63" s="28">
        <f t="shared" ref="H63" si="31">H31-H61</f>
        <v>-6287.9999999989523</v>
      </c>
    </row>
    <row r="64" spans="1:9" x14ac:dyDescent="0.2">
      <c r="A64" s="22"/>
      <c r="B64" s="26" t="s">
        <v>46</v>
      </c>
      <c r="C64" s="24"/>
      <c r="D64" s="24"/>
      <c r="E64" s="24"/>
      <c r="F64" s="24"/>
      <c r="G64" s="24"/>
      <c r="H64" s="24"/>
    </row>
    <row r="65" spans="1:8" x14ac:dyDescent="0.2">
      <c r="A65" s="25"/>
      <c r="B65" s="29" t="s">
        <v>34</v>
      </c>
      <c r="C65" s="21">
        <f t="shared" ref="C65" si="32">SUM(C66:C68)</f>
        <v>8561.0300000000007</v>
      </c>
      <c r="D65" s="21">
        <f t="shared" ref="D65:G65" si="33">SUM(D66:D68)</f>
        <v>0</v>
      </c>
      <c r="E65" s="21">
        <f t="shared" si="33"/>
        <v>0</v>
      </c>
      <c r="F65" s="21">
        <f t="shared" si="33"/>
        <v>0</v>
      </c>
      <c r="G65" s="21">
        <f t="shared" si="33"/>
        <v>0</v>
      </c>
      <c r="H65" s="21">
        <f>IF(G65=0,0,F65-G65)</f>
        <v>0</v>
      </c>
    </row>
    <row r="66" spans="1:8" x14ac:dyDescent="0.2">
      <c r="A66" s="22" t="s">
        <v>79</v>
      </c>
      <c r="B66" s="23" t="s">
        <v>35</v>
      </c>
      <c r="C66" s="21">
        <v>8561.0300000000007</v>
      </c>
      <c r="D66" s="21">
        <v>0</v>
      </c>
      <c r="E66" s="21"/>
      <c r="F66" s="21">
        <f>D66+E66</f>
        <v>0</v>
      </c>
      <c r="G66" s="38"/>
      <c r="H66" s="21" t="str">
        <f>IF(G66="","",F66-G66)</f>
        <v/>
      </c>
    </row>
    <row r="67" spans="1:8" x14ac:dyDescent="0.2">
      <c r="A67" s="22" t="s">
        <v>80</v>
      </c>
      <c r="B67" s="23" t="s">
        <v>36</v>
      </c>
      <c r="C67" s="21"/>
      <c r="D67" s="21">
        <v>0</v>
      </c>
      <c r="E67" s="21"/>
      <c r="F67" s="21">
        <f>D67+E67</f>
        <v>0</v>
      </c>
      <c r="G67" s="38"/>
      <c r="H67" s="21" t="str">
        <f>IF(G67="","",F67-G67)</f>
        <v/>
      </c>
    </row>
    <row r="68" spans="1:8" x14ac:dyDescent="0.2">
      <c r="A68" s="22" t="s">
        <v>81</v>
      </c>
      <c r="B68" s="23" t="s">
        <v>37</v>
      </c>
      <c r="C68" s="21"/>
      <c r="D68" s="21">
        <v>0</v>
      </c>
      <c r="E68" s="21"/>
      <c r="F68" s="21">
        <f>D68+E68</f>
        <v>0</v>
      </c>
      <c r="G68" s="38"/>
      <c r="H68" s="21" t="str">
        <f>IF(G68="","",F68-G68)</f>
        <v/>
      </c>
    </row>
    <row r="69" spans="1:8" x14ac:dyDescent="0.2">
      <c r="A69" s="22"/>
      <c r="B69" s="1" t="s">
        <v>46</v>
      </c>
      <c r="C69" s="24"/>
      <c r="D69" s="24"/>
      <c r="E69" s="36"/>
      <c r="F69" s="36"/>
      <c r="G69" s="36"/>
      <c r="H69" s="36"/>
    </row>
    <row r="70" spans="1:8" x14ac:dyDescent="0.2">
      <c r="A70" s="25"/>
      <c r="B70" s="29" t="s">
        <v>38</v>
      </c>
      <c r="C70" s="21">
        <f>SUM(C71:C72)</f>
        <v>0</v>
      </c>
      <c r="D70" s="21">
        <f>D71-D72</f>
        <v>0</v>
      </c>
      <c r="E70" s="21">
        <f>E71-E72</f>
        <v>0</v>
      </c>
      <c r="F70" s="21">
        <f>F71-F72</f>
        <v>0</v>
      </c>
      <c r="G70" s="21">
        <f>G71-G72</f>
        <v>0</v>
      </c>
      <c r="H70" s="21">
        <f>IF(G70=0,0,G70-F70)</f>
        <v>0</v>
      </c>
    </row>
    <row r="71" spans="1:8" x14ac:dyDescent="0.2">
      <c r="A71" s="22" t="s">
        <v>82</v>
      </c>
      <c r="B71" s="23" t="s">
        <v>39</v>
      </c>
      <c r="C71" s="21"/>
      <c r="D71" s="21">
        <v>0</v>
      </c>
      <c r="E71" s="21"/>
      <c r="F71" s="21">
        <f>D71+E71</f>
        <v>0</v>
      </c>
      <c r="G71" s="38"/>
      <c r="H71" s="21" t="str">
        <f>IF(G71="","",G71-F71)</f>
        <v/>
      </c>
    </row>
    <row r="72" spans="1:8" x14ac:dyDescent="0.2">
      <c r="A72" s="22" t="s">
        <v>83</v>
      </c>
      <c r="B72" s="23" t="s">
        <v>40</v>
      </c>
      <c r="C72" s="21"/>
      <c r="D72" s="21">
        <v>0</v>
      </c>
      <c r="E72" s="21"/>
      <c r="F72" s="21">
        <f>D72+E72</f>
        <v>0</v>
      </c>
      <c r="G72" s="38"/>
      <c r="H72" s="21" t="str">
        <f>IF(G72="","",F72-G72)</f>
        <v/>
      </c>
    </row>
    <row r="73" spans="1:8" x14ac:dyDescent="0.2">
      <c r="A73" s="22"/>
      <c r="B73" s="26" t="s">
        <v>46</v>
      </c>
      <c r="C73" s="24"/>
      <c r="D73" s="24"/>
      <c r="E73" s="36"/>
      <c r="F73" s="36"/>
      <c r="G73" s="36"/>
      <c r="H73" s="36"/>
    </row>
    <row r="74" spans="1:8" x14ac:dyDescent="0.2">
      <c r="A74" s="25"/>
      <c r="B74" s="29" t="s">
        <v>41</v>
      </c>
      <c r="C74" s="21">
        <f t="shared" ref="C74" si="34">SUM(C75:C77)</f>
        <v>0</v>
      </c>
      <c r="D74" s="21">
        <f t="shared" ref="D74:G74" si="35">SUM(D75:D77)</f>
        <v>0</v>
      </c>
      <c r="E74" s="21">
        <f t="shared" si="35"/>
        <v>0</v>
      </c>
      <c r="F74" s="21">
        <f t="shared" si="35"/>
        <v>0</v>
      </c>
      <c r="G74" s="21">
        <f t="shared" si="35"/>
        <v>0</v>
      </c>
      <c r="H74" s="21">
        <f>IF(G74=0,0,F74-G74)</f>
        <v>0</v>
      </c>
    </row>
    <row r="75" spans="1:8" x14ac:dyDescent="0.2">
      <c r="A75" s="22" t="s">
        <v>84</v>
      </c>
      <c r="B75" s="23" t="s">
        <v>42</v>
      </c>
      <c r="C75" s="21"/>
      <c r="D75" s="21">
        <v>0</v>
      </c>
      <c r="E75" s="21"/>
      <c r="F75" s="21">
        <f>D75+E75</f>
        <v>0</v>
      </c>
      <c r="G75" s="38"/>
      <c r="H75" s="21" t="str">
        <f>IF(G75="","",F75-G75)</f>
        <v/>
      </c>
    </row>
    <row r="76" spans="1:8" x14ac:dyDescent="0.2">
      <c r="A76" s="22" t="s">
        <v>85</v>
      </c>
      <c r="B76" s="23" t="s">
        <v>43</v>
      </c>
      <c r="C76" s="21"/>
      <c r="D76" s="21">
        <v>0</v>
      </c>
      <c r="E76" s="21"/>
      <c r="F76" s="21">
        <f>D76+E76</f>
        <v>0</v>
      </c>
      <c r="G76" s="38"/>
      <c r="H76" s="21" t="str">
        <f>IF(G76="","",F76-G76)</f>
        <v/>
      </c>
    </row>
    <row r="77" spans="1:8" x14ac:dyDescent="0.2">
      <c r="A77" s="22" t="s">
        <v>86</v>
      </c>
      <c r="B77" s="23" t="s">
        <v>44</v>
      </c>
      <c r="C77" s="21"/>
      <c r="D77" s="21">
        <v>0</v>
      </c>
      <c r="E77" s="21"/>
      <c r="F77" s="21">
        <f>D77+E77</f>
        <v>0</v>
      </c>
      <c r="G77" s="38"/>
      <c r="H77" s="21" t="str">
        <f>IF(G77="","",F77-G77)</f>
        <v/>
      </c>
    </row>
    <row r="78" spans="1:8" x14ac:dyDescent="0.2">
      <c r="A78" s="30"/>
      <c r="B78" s="4" t="s">
        <v>46</v>
      </c>
      <c r="C78" s="24"/>
      <c r="D78" s="24"/>
      <c r="E78" s="36"/>
      <c r="F78" s="36"/>
      <c r="G78" s="36"/>
      <c r="H78" s="36"/>
    </row>
    <row r="79" spans="1:8" ht="15" x14ac:dyDescent="0.25">
      <c r="A79" s="35"/>
      <c r="B79" s="27" t="s">
        <v>45</v>
      </c>
      <c r="C79" s="28">
        <f>C63-C65-C70-C74</f>
        <v>-20122731.380000003</v>
      </c>
      <c r="D79" s="28">
        <f>D63-D65+D70-D74</f>
        <v>-21829743</v>
      </c>
      <c r="E79" s="28">
        <f>E63-E65+E70-E74</f>
        <v>0</v>
      </c>
      <c r="F79" s="28">
        <f>F63-F65+F70-F74</f>
        <v>-21829743</v>
      </c>
      <c r="G79" s="28">
        <f>G63-G65+G70-G74</f>
        <v>-21823455</v>
      </c>
      <c r="H79" s="28">
        <f>H63-H65+H70-H74</f>
        <v>-6287.9999999989523</v>
      </c>
    </row>
    <row r="82" spans="1:2" ht="15" x14ac:dyDescent="0.25">
      <c r="A82" s="41" t="s">
        <v>97</v>
      </c>
    </row>
    <row r="83" spans="1:2" x14ac:dyDescent="0.2">
      <c r="B83" s="42"/>
    </row>
    <row r="84" spans="1:2" x14ac:dyDescent="0.2">
      <c r="B84" s="43"/>
    </row>
    <row r="85" spans="1:2" x14ac:dyDescent="0.2">
      <c r="B85" s="43"/>
    </row>
    <row r="86" spans="1:2" x14ac:dyDescent="0.2">
      <c r="B86" s="43"/>
    </row>
    <row r="87" spans="1:2" x14ac:dyDescent="0.2">
      <c r="B87" s="43"/>
    </row>
    <row r="88" spans="1:2" x14ac:dyDescent="0.2">
      <c r="B88" s="43"/>
    </row>
    <row r="89" spans="1:2" x14ac:dyDescent="0.2">
      <c r="B89" s="43"/>
    </row>
    <row r="90" spans="1:2" x14ac:dyDescent="0.2">
      <c r="B90" s="43"/>
    </row>
    <row r="91" spans="1:2" x14ac:dyDescent="0.2">
      <c r="B91" s="43"/>
    </row>
    <row r="92" spans="1:2" x14ac:dyDescent="0.2">
      <c r="B92" s="43"/>
    </row>
    <row r="93" spans="1:2" x14ac:dyDescent="0.2">
      <c r="B93" s="43"/>
    </row>
    <row r="94" spans="1:2" x14ac:dyDescent="0.2">
      <c r="B94" s="43"/>
    </row>
    <row r="95" spans="1:2" x14ac:dyDescent="0.2">
      <c r="B95" s="43"/>
    </row>
  </sheetData>
  <conditionalFormatting sqref="A79">
    <cfRule type="expression" dxfId="2" priority="1" stopIfTrue="1">
      <formula>#REF!="Y"</formula>
    </cfRule>
  </conditionalFormatting>
  <pageMargins left="0.78740157480314965" right="0.78740157480314965" top="0.78740157480314965" bottom="0.78740157480314965" header="0.51181102362204722" footer="0.51181102362204722"/>
  <pageSetup paperSize="9" scale="59" orientation="portrait" r:id="rId1"/>
  <headerFooter alignWithMargins="0">
    <oddHeader>&amp;R&amp;D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8">
    <pageSetUpPr fitToPage="1"/>
  </sheetPr>
  <dimension ref="A1:I95"/>
  <sheetViews>
    <sheetView zoomScale="82" zoomScaleNormal="82" workbookViewId="0">
      <pane xSplit="2" ySplit="5" topLeftCell="C28" activePane="bottomRight" state="frozen"/>
      <selection activeCell="H13" sqref="H13"/>
      <selection pane="topRight" activeCell="H13" sqref="H13"/>
      <selection pane="bottomLeft" activeCell="H13" sqref="H13"/>
      <selection pane="bottomRight" activeCell="G49" sqref="G49"/>
    </sheetView>
  </sheetViews>
  <sheetFormatPr defaultColWidth="9.140625" defaultRowHeight="12.75" x14ac:dyDescent="0.2"/>
  <cols>
    <col min="1" max="1" width="6.28515625" style="5" customWidth="1"/>
    <col min="2" max="2" width="56.140625" style="5" bestFit="1" customWidth="1"/>
    <col min="3" max="8" width="16.7109375" style="5" customWidth="1"/>
    <col min="9" max="9" width="9.140625" style="49"/>
    <col min="10" max="16384" width="9.140625" style="5"/>
  </cols>
  <sheetData>
    <row r="1" spans="1:8" x14ac:dyDescent="0.2">
      <c r="A1" s="9"/>
      <c r="B1" s="10"/>
      <c r="C1" s="11"/>
      <c r="D1" s="11"/>
      <c r="E1" s="11"/>
      <c r="F1" s="11"/>
      <c r="G1" s="11"/>
      <c r="H1" s="11"/>
    </row>
    <row r="2" spans="1:8" ht="33" customHeight="1" x14ac:dyDescent="0.2">
      <c r="A2" s="12"/>
      <c r="B2" s="13"/>
      <c r="C2" s="14" t="s">
        <v>120</v>
      </c>
      <c r="D2" s="14" t="s">
        <v>118</v>
      </c>
      <c r="E2" s="14" t="s">
        <v>89</v>
      </c>
      <c r="F2" s="14" t="s">
        <v>119</v>
      </c>
      <c r="G2" s="14" t="s">
        <v>117</v>
      </c>
      <c r="H2" s="14" t="s">
        <v>90</v>
      </c>
    </row>
    <row r="3" spans="1:8" x14ac:dyDescent="0.2">
      <c r="A3" s="12"/>
      <c r="B3" s="6" t="s">
        <v>87</v>
      </c>
      <c r="C3" s="14"/>
      <c r="D3" s="14"/>
      <c r="E3" s="14"/>
      <c r="F3" s="14"/>
      <c r="G3" s="14" t="s">
        <v>116</v>
      </c>
      <c r="H3" s="14"/>
    </row>
    <row r="4" spans="1:8" x14ac:dyDescent="0.2">
      <c r="A4" s="12"/>
      <c r="B4" s="6" t="s">
        <v>114</v>
      </c>
      <c r="C4" s="15"/>
      <c r="D4" s="15"/>
      <c r="E4" s="15"/>
      <c r="F4" s="15"/>
      <c r="G4" s="15"/>
      <c r="H4" s="15"/>
    </row>
    <row r="5" spans="1:8" x14ac:dyDescent="0.2">
      <c r="A5" s="12"/>
      <c r="B5" s="13" t="s">
        <v>46</v>
      </c>
      <c r="C5" s="16"/>
      <c r="D5" s="16"/>
      <c r="E5" s="17"/>
      <c r="F5" s="17"/>
      <c r="G5" s="17"/>
      <c r="H5" s="17"/>
    </row>
    <row r="6" spans="1:8" ht="15" x14ac:dyDescent="0.25">
      <c r="A6" s="33"/>
      <c r="B6" s="27" t="s">
        <v>0</v>
      </c>
      <c r="C6" s="31"/>
      <c r="D6" s="31"/>
      <c r="E6" s="31"/>
      <c r="F6" s="31"/>
      <c r="G6" s="31"/>
      <c r="H6" s="31"/>
    </row>
    <row r="7" spans="1:8" x14ac:dyDescent="0.2">
      <c r="A7" s="18"/>
      <c r="B7" s="19" t="s">
        <v>46</v>
      </c>
      <c r="C7" s="8"/>
      <c r="D7" s="8"/>
      <c r="E7" s="2"/>
      <c r="F7" s="2"/>
      <c r="G7" s="2"/>
      <c r="H7" s="2"/>
    </row>
    <row r="8" spans="1:8" x14ac:dyDescent="0.2">
      <c r="A8" s="20"/>
      <c r="B8" s="3" t="s">
        <v>47</v>
      </c>
      <c r="C8" s="21">
        <f t="shared" ref="C8" si="0">SUM(C9:C12)</f>
        <v>1773909.51</v>
      </c>
      <c r="D8" s="21">
        <f t="shared" ref="D8:G8" si="1">SUM(D9:D12)</f>
        <v>2176999.96</v>
      </c>
      <c r="E8" s="21">
        <f t="shared" si="1"/>
        <v>0</v>
      </c>
      <c r="F8" s="21">
        <f t="shared" si="1"/>
        <v>2176999.96</v>
      </c>
      <c r="G8" s="21">
        <f t="shared" si="1"/>
        <v>1900000</v>
      </c>
      <c r="H8" s="21">
        <f>F8-G8</f>
        <v>276999.95999999996</v>
      </c>
    </row>
    <row r="9" spans="1:8" x14ac:dyDescent="0.2">
      <c r="A9" s="22" t="s">
        <v>51</v>
      </c>
      <c r="B9" s="23" t="s">
        <v>1</v>
      </c>
      <c r="C9" s="21">
        <v>1319989.26</v>
      </c>
      <c r="D9" s="21">
        <v>1724799.96</v>
      </c>
      <c r="E9" s="21"/>
      <c r="F9" s="21">
        <f>D9+E9</f>
        <v>1724799.96</v>
      </c>
      <c r="G9" s="39">
        <v>1448000</v>
      </c>
      <c r="H9" s="21">
        <f t="shared" ref="H9:H29" si="2">F9-G9</f>
        <v>276799.95999999996</v>
      </c>
    </row>
    <row r="10" spans="1:8" x14ac:dyDescent="0.2">
      <c r="A10" s="22" t="s">
        <v>52</v>
      </c>
      <c r="B10" s="23" t="s">
        <v>53</v>
      </c>
      <c r="C10" s="21"/>
      <c r="D10" s="21">
        <v>0</v>
      </c>
      <c r="E10" s="21"/>
      <c r="F10" s="21">
        <f>D10+E10</f>
        <v>0</v>
      </c>
      <c r="G10" s="38"/>
      <c r="H10" s="21">
        <f t="shared" si="2"/>
        <v>0</v>
      </c>
    </row>
    <row r="11" spans="1:8" x14ac:dyDescent="0.2">
      <c r="A11" s="22" t="s">
        <v>54</v>
      </c>
      <c r="B11" s="23" t="s">
        <v>2</v>
      </c>
      <c r="C11" s="21"/>
      <c r="D11" s="21">
        <v>0</v>
      </c>
      <c r="E11" s="21"/>
      <c r="F11" s="21">
        <f>D11+E11</f>
        <v>0</v>
      </c>
      <c r="G11" s="38"/>
      <c r="H11" s="21">
        <f t="shared" si="2"/>
        <v>0</v>
      </c>
    </row>
    <row r="12" spans="1:8" x14ac:dyDescent="0.2">
      <c r="A12" s="22" t="s">
        <v>55</v>
      </c>
      <c r="B12" s="23" t="s">
        <v>3</v>
      </c>
      <c r="C12" s="21">
        <v>453920.25</v>
      </c>
      <c r="D12" s="21">
        <v>452200</v>
      </c>
      <c r="E12" s="21"/>
      <c r="F12" s="21">
        <f>D12+E12</f>
        <v>452200</v>
      </c>
      <c r="G12" s="38">
        <v>452000</v>
      </c>
      <c r="H12" s="21">
        <f t="shared" si="2"/>
        <v>200</v>
      </c>
    </row>
    <row r="13" spans="1:8" x14ac:dyDescent="0.2">
      <c r="A13" s="22"/>
      <c r="B13" s="23"/>
      <c r="C13" s="24"/>
      <c r="D13" s="24"/>
      <c r="E13" s="24"/>
      <c r="F13" s="24"/>
      <c r="G13" s="24"/>
      <c r="H13" s="21">
        <f t="shared" si="2"/>
        <v>0</v>
      </c>
    </row>
    <row r="14" spans="1:8" x14ac:dyDescent="0.2">
      <c r="A14" s="25"/>
      <c r="B14" s="3" t="s">
        <v>4</v>
      </c>
      <c r="C14" s="21">
        <f t="shared" ref="C14" si="3">SUM(C15:C20)</f>
        <v>45729.02</v>
      </c>
      <c r="D14" s="21">
        <f t="shared" ref="D14:G14" si="4">SUM(D15:D20)</f>
        <v>2100</v>
      </c>
      <c r="E14" s="21">
        <f t="shared" si="4"/>
        <v>0</v>
      </c>
      <c r="F14" s="21">
        <f t="shared" si="4"/>
        <v>2100</v>
      </c>
      <c r="G14" s="21">
        <f t="shared" si="4"/>
        <v>20000</v>
      </c>
      <c r="H14" s="21">
        <f t="shared" si="2"/>
        <v>-17900</v>
      </c>
    </row>
    <row r="15" spans="1:8" x14ac:dyDescent="0.2">
      <c r="A15" s="22" t="s">
        <v>56</v>
      </c>
      <c r="B15" s="23" t="s">
        <v>5</v>
      </c>
      <c r="C15" s="21"/>
      <c r="D15" s="21"/>
      <c r="E15" s="21"/>
      <c r="F15" s="21">
        <f t="shared" ref="F15:F20" si="5">D15+E15</f>
        <v>0</v>
      </c>
      <c r="G15" s="39"/>
      <c r="H15" s="21">
        <f t="shared" si="2"/>
        <v>0</v>
      </c>
    </row>
    <row r="16" spans="1:8" x14ac:dyDescent="0.2">
      <c r="A16" s="22" t="s">
        <v>57</v>
      </c>
      <c r="B16" s="23" t="s">
        <v>6</v>
      </c>
      <c r="C16" s="21"/>
      <c r="D16" s="21"/>
      <c r="E16" s="21"/>
      <c r="F16" s="21">
        <f t="shared" si="5"/>
        <v>0</v>
      </c>
      <c r="G16" s="38"/>
      <c r="H16" s="21">
        <f t="shared" si="2"/>
        <v>0</v>
      </c>
    </row>
    <row r="17" spans="1:8" x14ac:dyDescent="0.2">
      <c r="A17" s="22" t="s">
        <v>58</v>
      </c>
      <c r="B17" s="23" t="s">
        <v>7</v>
      </c>
      <c r="C17" s="21"/>
      <c r="D17" s="21"/>
      <c r="E17" s="21"/>
      <c r="F17" s="21">
        <f t="shared" si="5"/>
        <v>0</v>
      </c>
      <c r="G17" s="38"/>
      <c r="H17" s="21">
        <f t="shared" si="2"/>
        <v>0</v>
      </c>
    </row>
    <row r="18" spans="1:8" x14ac:dyDescent="0.2">
      <c r="A18" s="22" t="s">
        <v>59</v>
      </c>
      <c r="B18" s="23" t="s">
        <v>8</v>
      </c>
      <c r="C18" s="21">
        <v>2295.5</v>
      </c>
      <c r="D18" s="21">
        <v>99.96</v>
      </c>
      <c r="E18" s="21"/>
      <c r="F18" s="21">
        <f t="shared" si="5"/>
        <v>99.96</v>
      </c>
      <c r="G18" s="38"/>
      <c r="H18" s="21">
        <f t="shared" si="2"/>
        <v>99.96</v>
      </c>
    </row>
    <row r="19" spans="1:8" x14ac:dyDescent="0.2">
      <c r="A19" s="22" t="s">
        <v>60</v>
      </c>
      <c r="B19" s="23" t="s">
        <v>9</v>
      </c>
      <c r="C19" s="21"/>
      <c r="D19" s="21"/>
      <c r="E19" s="21"/>
      <c r="F19" s="21">
        <f t="shared" si="5"/>
        <v>0</v>
      </c>
      <c r="G19" s="38"/>
      <c r="H19" s="21">
        <f t="shared" si="2"/>
        <v>0</v>
      </c>
    </row>
    <row r="20" spans="1:8" x14ac:dyDescent="0.2">
      <c r="A20" s="22" t="s">
        <v>61</v>
      </c>
      <c r="B20" s="23" t="s">
        <v>10</v>
      </c>
      <c r="C20" s="21">
        <v>43433.52</v>
      </c>
      <c r="D20" s="21">
        <v>2000.04</v>
      </c>
      <c r="E20" s="21"/>
      <c r="F20" s="21">
        <f t="shared" si="5"/>
        <v>2000.04</v>
      </c>
      <c r="G20" s="38">
        <v>20000</v>
      </c>
      <c r="H20" s="21">
        <f t="shared" si="2"/>
        <v>-17999.96</v>
      </c>
    </row>
    <row r="21" spans="1:8" x14ac:dyDescent="0.2">
      <c r="A21" s="22"/>
      <c r="B21" s="23"/>
      <c r="C21" s="24"/>
      <c r="D21" s="24"/>
      <c r="E21" s="24"/>
      <c r="F21" s="24"/>
      <c r="G21" s="24"/>
      <c r="H21" s="21">
        <f t="shared" si="2"/>
        <v>0</v>
      </c>
    </row>
    <row r="22" spans="1:8" x14ac:dyDescent="0.2">
      <c r="A22" s="25"/>
      <c r="B22" s="3" t="s">
        <v>11</v>
      </c>
      <c r="C22" s="21">
        <f t="shared" ref="C22" si="6">SUM(C23)</f>
        <v>65049.98</v>
      </c>
      <c r="D22" s="21">
        <f t="shared" ref="D22:G22" si="7">SUM(D23)</f>
        <v>25900.080000000002</v>
      </c>
      <c r="E22" s="21">
        <f t="shared" si="7"/>
        <v>0</v>
      </c>
      <c r="F22" s="21">
        <f t="shared" si="7"/>
        <v>25900.080000000002</v>
      </c>
      <c r="G22" s="21">
        <f t="shared" si="7"/>
        <v>162000</v>
      </c>
      <c r="H22" s="21">
        <f t="shared" si="2"/>
        <v>-136099.91999999998</v>
      </c>
    </row>
    <row r="23" spans="1:8" x14ac:dyDescent="0.2">
      <c r="A23" s="22" t="s">
        <v>62</v>
      </c>
      <c r="B23" s="23" t="s">
        <v>11</v>
      </c>
      <c r="C23" s="21">
        <v>65049.98</v>
      </c>
      <c r="D23" s="21">
        <v>25900.080000000002</v>
      </c>
      <c r="E23" s="21"/>
      <c r="F23" s="21">
        <f>D23+E23</f>
        <v>25900.080000000002</v>
      </c>
      <c r="G23" s="37">
        <v>162000</v>
      </c>
      <c r="H23" s="21">
        <f t="shared" si="2"/>
        <v>-136099.91999999998</v>
      </c>
    </row>
    <row r="24" spans="1:8" x14ac:dyDescent="0.2">
      <c r="A24" s="22"/>
      <c r="B24" s="23"/>
      <c r="C24" s="24"/>
      <c r="D24" s="24"/>
      <c r="E24" s="24"/>
      <c r="F24" s="24"/>
      <c r="G24" s="24"/>
      <c r="H24" s="21">
        <f t="shared" si="2"/>
        <v>0</v>
      </c>
    </row>
    <row r="25" spans="1:8" x14ac:dyDescent="0.2">
      <c r="A25" s="25"/>
      <c r="B25" s="3" t="s">
        <v>12</v>
      </c>
      <c r="C25" s="21">
        <f t="shared" ref="C25" si="8">SUM(C26)</f>
        <v>127935.45</v>
      </c>
      <c r="D25" s="21">
        <f t="shared" ref="D25:G25" si="9">SUM(D26)</f>
        <v>23000.04</v>
      </c>
      <c r="E25" s="21">
        <f t="shared" si="9"/>
        <v>0</v>
      </c>
      <c r="F25" s="21">
        <f t="shared" si="9"/>
        <v>23000.04</v>
      </c>
      <c r="G25" s="21">
        <f t="shared" si="9"/>
        <v>23000</v>
      </c>
      <c r="H25" s="21">
        <f t="shared" si="2"/>
        <v>4.0000000000873115E-2</v>
      </c>
    </row>
    <row r="26" spans="1:8" x14ac:dyDescent="0.2">
      <c r="A26" s="22" t="s">
        <v>63</v>
      </c>
      <c r="B26" s="23" t="s">
        <v>12</v>
      </c>
      <c r="C26" s="21">
        <v>127935.45</v>
      </c>
      <c r="D26" s="21">
        <v>23000.04</v>
      </c>
      <c r="E26" s="21"/>
      <c r="F26" s="21">
        <f>D26+E26</f>
        <v>23000.04</v>
      </c>
      <c r="G26" s="37">
        <v>23000</v>
      </c>
      <c r="H26" s="21">
        <f t="shared" si="2"/>
        <v>4.0000000000873115E-2</v>
      </c>
    </row>
    <row r="27" spans="1:8" x14ac:dyDescent="0.2">
      <c r="A27" s="22"/>
      <c r="B27" s="23"/>
      <c r="C27" s="24"/>
      <c r="D27" s="24"/>
      <c r="E27" s="24"/>
      <c r="F27" s="24"/>
      <c r="G27" s="24"/>
      <c r="H27" s="21">
        <f t="shared" si="2"/>
        <v>0</v>
      </c>
    </row>
    <row r="28" spans="1:8" x14ac:dyDescent="0.2">
      <c r="A28" s="25"/>
      <c r="B28" s="3" t="s">
        <v>13</v>
      </c>
      <c r="C28" s="21">
        <f t="shared" ref="C28" si="10">SUM(C29)</f>
        <v>190770.64</v>
      </c>
      <c r="D28" s="21">
        <f t="shared" ref="D28:G28" si="11">SUM(D29)</f>
        <v>244500</v>
      </c>
      <c r="E28" s="21">
        <f t="shared" si="11"/>
        <v>0</v>
      </c>
      <c r="F28" s="21">
        <f t="shared" si="11"/>
        <v>244500</v>
      </c>
      <c r="G28" s="21">
        <f t="shared" si="11"/>
        <v>244500</v>
      </c>
      <c r="H28" s="21">
        <f t="shared" si="2"/>
        <v>0</v>
      </c>
    </row>
    <row r="29" spans="1:8" x14ac:dyDescent="0.2">
      <c r="A29" s="22" t="s">
        <v>64</v>
      </c>
      <c r="B29" s="23" t="s">
        <v>13</v>
      </c>
      <c r="C29" s="21">
        <v>190770.64</v>
      </c>
      <c r="D29" s="21">
        <v>244500</v>
      </c>
      <c r="E29" s="21"/>
      <c r="F29" s="21">
        <f>D29+E29</f>
        <v>244500</v>
      </c>
      <c r="G29" s="38">
        <v>244500</v>
      </c>
      <c r="H29" s="21">
        <f t="shared" si="2"/>
        <v>0</v>
      </c>
    </row>
    <row r="30" spans="1:8" x14ac:dyDescent="0.2">
      <c r="A30" s="22"/>
      <c r="B30" s="26" t="s">
        <v>46</v>
      </c>
      <c r="C30" s="24"/>
      <c r="D30" s="24"/>
      <c r="E30" s="36"/>
      <c r="F30" s="36"/>
      <c r="G30" s="36"/>
      <c r="H30" s="36"/>
    </row>
    <row r="31" spans="1:8" ht="15" x14ac:dyDescent="0.25">
      <c r="A31" s="34"/>
      <c r="B31" s="27" t="s">
        <v>14</v>
      </c>
      <c r="C31" s="28">
        <f t="shared" ref="C31" si="12">C28+C25+C22+C14+C8</f>
        <v>2203394.6</v>
      </c>
      <c r="D31" s="28">
        <f t="shared" ref="D31:G31" si="13">D28+D25+D22+D14+D8</f>
        <v>2472500.08</v>
      </c>
      <c r="E31" s="28">
        <f t="shared" si="13"/>
        <v>0</v>
      </c>
      <c r="F31" s="28">
        <f t="shared" si="13"/>
        <v>2472500.08</v>
      </c>
      <c r="G31" s="28">
        <f t="shared" si="13"/>
        <v>2349500</v>
      </c>
      <c r="H31" s="28">
        <f t="shared" ref="H31" si="14">F31-G31</f>
        <v>123000.08000000007</v>
      </c>
    </row>
    <row r="32" spans="1:8" x14ac:dyDescent="0.2">
      <c r="A32" s="22"/>
      <c r="B32" s="26" t="s">
        <v>46</v>
      </c>
      <c r="C32" s="24"/>
      <c r="D32" s="24"/>
      <c r="E32" s="24"/>
      <c r="F32" s="24"/>
      <c r="G32" s="24"/>
      <c r="H32" s="24"/>
    </row>
    <row r="33" spans="1:8" x14ac:dyDescent="0.2">
      <c r="A33" s="25"/>
      <c r="B33" s="3" t="s">
        <v>15</v>
      </c>
      <c r="C33" s="21">
        <f t="shared" ref="C33" si="15">SUM(C34)</f>
        <v>0</v>
      </c>
      <c r="D33" s="21">
        <f t="shared" ref="D33:G33" si="16">SUM(D34)</f>
        <v>0</v>
      </c>
      <c r="E33" s="21">
        <f t="shared" si="16"/>
        <v>0</v>
      </c>
      <c r="F33" s="21">
        <f t="shared" si="16"/>
        <v>0</v>
      </c>
      <c r="G33" s="21">
        <f t="shared" si="16"/>
        <v>0</v>
      </c>
      <c r="H33" s="21">
        <f>IF(G33=0,0,G33-F33)</f>
        <v>0</v>
      </c>
    </row>
    <row r="34" spans="1:8" x14ac:dyDescent="0.2">
      <c r="A34" s="22" t="s">
        <v>65</v>
      </c>
      <c r="B34" s="23" t="s">
        <v>15</v>
      </c>
      <c r="C34" s="21"/>
      <c r="D34" s="21">
        <v>0</v>
      </c>
      <c r="E34" s="21"/>
      <c r="F34" s="21">
        <f>D34+E34</f>
        <v>0</v>
      </c>
      <c r="G34" s="38"/>
      <c r="H34" s="21" t="str">
        <f>IF(G34="","",G34-F34)</f>
        <v/>
      </c>
    </row>
    <row r="35" spans="1:8" x14ac:dyDescent="0.2">
      <c r="A35" s="22"/>
      <c r="B35" s="26" t="s">
        <v>46</v>
      </c>
      <c r="C35" s="24"/>
      <c r="D35" s="24"/>
      <c r="E35" s="36"/>
      <c r="F35" s="36"/>
      <c r="G35" s="36"/>
      <c r="H35" s="36"/>
    </row>
    <row r="36" spans="1:8" ht="15" x14ac:dyDescent="0.25">
      <c r="A36" s="34"/>
      <c r="B36" s="27" t="s">
        <v>16</v>
      </c>
      <c r="C36" s="28"/>
      <c r="D36" s="28"/>
      <c r="E36" s="28"/>
      <c r="F36" s="28"/>
      <c r="G36" s="28"/>
      <c r="H36" s="28"/>
    </row>
    <row r="37" spans="1:8" ht="15" x14ac:dyDescent="0.25">
      <c r="A37" s="22"/>
      <c r="B37" s="7"/>
      <c r="C37" s="32"/>
      <c r="D37" s="32"/>
      <c r="E37" s="32"/>
      <c r="F37" s="32"/>
      <c r="G37" s="32"/>
      <c r="H37" s="32"/>
    </row>
    <row r="38" spans="1:8" x14ac:dyDescent="0.2">
      <c r="A38" s="25"/>
      <c r="B38" s="29" t="s">
        <v>48</v>
      </c>
      <c r="C38" s="21">
        <f>SUM(C39:C42)</f>
        <v>20967340.220000003</v>
      </c>
      <c r="D38" s="21">
        <f>SUM(D39:D42)</f>
        <v>23404254.120000001</v>
      </c>
      <c r="E38" s="21">
        <f>SUM(E39:E42)</f>
        <v>-522850.00000000006</v>
      </c>
      <c r="F38" s="21">
        <f>SUM(F39:F42)</f>
        <v>22881404.120000001</v>
      </c>
      <c r="G38" s="21">
        <f>SUM(G39:G42)</f>
        <v>22704981</v>
      </c>
      <c r="H38" s="21">
        <f t="shared" ref="H38:H59" si="17">F38-G38</f>
        <v>176423.12000000104</v>
      </c>
    </row>
    <row r="39" spans="1:8" x14ac:dyDescent="0.2">
      <c r="A39" s="22" t="s">
        <v>66</v>
      </c>
      <c r="B39" s="23" t="s">
        <v>17</v>
      </c>
      <c r="C39" s="21">
        <v>17228371.690000001</v>
      </c>
      <c r="D39" s="21">
        <v>19061264.280000001</v>
      </c>
      <c r="E39" s="21">
        <f>-407196.84-3.56-18611</f>
        <v>-425811.4</v>
      </c>
      <c r="F39" s="21">
        <f>D39+E39</f>
        <v>18635452.880000003</v>
      </c>
      <c r="G39" s="38">
        <v>18650000</v>
      </c>
      <c r="H39" s="21">
        <f t="shared" si="17"/>
        <v>-14547.119999997318</v>
      </c>
    </row>
    <row r="40" spans="1:8" x14ac:dyDescent="0.2">
      <c r="A40" s="22" t="s">
        <v>67</v>
      </c>
      <c r="B40" s="23" t="s">
        <v>18</v>
      </c>
      <c r="C40" s="21">
        <v>2864177.88</v>
      </c>
      <c r="D40" s="21">
        <v>3192761.16</v>
      </c>
      <c r="E40" s="21">
        <f>-68204.76-3136</f>
        <v>-71340.759999999995</v>
      </c>
      <c r="F40" s="21">
        <f>D40+E40</f>
        <v>3121420.4000000004</v>
      </c>
      <c r="G40" s="38">
        <v>3133374</v>
      </c>
      <c r="H40" s="21">
        <f t="shared" si="17"/>
        <v>-11953.599999999627</v>
      </c>
    </row>
    <row r="41" spans="1:8" x14ac:dyDescent="0.2">
      <c r="A41" s="22" t="s">
        <v>68</v>
      </c>
      <c r="B41" s="23" t="s">
        <v>19</v>
      </c>
      <c r="C41" s="21">
        <v>1060843.3500000001</v>
      </c>
      <c r="D41" s="21">
        <v>1151300.6399999999</v>
      </c>
      <c r="E41" s="21">
        <f>-24594.84-398-549-149-7</f>
        <v>-25697.84</v>
      </c>
      <c r="F41" s="21">
        <f>D41+E41</f>
        <v>1125602.7999999998</v>
      </c>
      <c r="G41" s="38">
        <v>1101607</v>
      </c>
      <c r="H41" s="21">
        <f t="shared" si="17"/>
        <v>23995.799999999814</v>
      </c>
    </row>
    <row r="42" spans="1:8" x14ac:dyDescent="0.2">
      <c r="A42" s="22" t="s">
        <v>69</v>
      </c>
      <c r="B42" s="23" t="s">
        <v>20</v>
      </c>
      <c r="C42" s="21">
        <v>-186052.7</v>
      </c>
      <c r="D42" s="21">
        <v>-1071.96</v>
      </c>
      <c r="E42" s="21"/>
      <c r="F42" s="21">
        <f>D42+E42</f>
        <v>-1071.96</v>
      </c>
      <c r="G42" s="40">
        <v>-180000</v>
      </c>
      <c r="H42" s="21">
        <f t="shared" si="17"/>
        <v>178928.04</v>
      </c>
    </row>
    <row r="43" spans="1:8" x14ac:dyDescent="0.2">
      <c r="A43" s="22"/>
      <c r="B43" s="23"/>
      <c r="C43" s="24"/>
      <c r="D43" s="24"/>
      <c r="E43" s="24"/>
      <c r="F43" s="24"/>
      <c r="G43" s="24"/>
      <c r="H43" s="21">
        <f t="shared" si="17"/>
        <v>0</v>
      </c>
    </row>
    <row r="44" spans="1:8" x14ac:dyDescent="0.2">
      <c r="A44" s="25"/>
      <c r="B44" s="29" t="s">
        <v>49</v>
      </c>
      <c r="C44" s="21">
        <f t="shared" ref="C44" si="18">SUM(C45:C46)</f>
        <v>7235435.8200000003</v>
      </c>
      <c r="D44" s="21">
        <f t="shared" ref="D44:G44" si="19">SUM(D45:D46)</f>
        <v>6637889.7599999998</v>
      </c>
      <c r="E44" s="21">
        <f t="shared" si="19"/>
        <v>500000</v>
      </c>
      <c r="F44" s="21">
        <f t="shared" si="19"/>
        <v>7137889.7599999998</v>
      </c>
      <c r="G44" s="21">
        <f t="shared" si="19"/>
        <v>7404300</v>
      </c>
      <c r="H44" s="21">
        <f t="shared" si="17"/>
        <v>-266410.24000000022</v>
      </c>
    </row>
    <row r="45" spans="1:8" x14ac:dyDescent="0.2">
      <c r="A45" s="22" t="s">
        <v>70</v>
      </c>
      <c r="B45" s="23" t="s">
        <v>21</v>
      </c>
      <c r="C45" s="21"/>
      <c r="D45" s="21"/>
      <c r="E45" s="21"/>
      <c r="F45" s="21">
        <f>D45+E45</f>
        <v>0</v>
      </c>
      <c r="G45" s="38"/>
      <c r="H45" s="21">
        <f t="shared" si="17"/>
        <v>0</v>
      </c>
    </row>
    <row r="46" spans="1:8" x14ac:dyDescent="0.2">
      <c r="A46" s="22" t="s">
        <v>71</v>
      </c>
      <c r="B46" s="23" t="s">
        <v>22</v>
      </c>
      <c r="C46" s="21">
        <v>7235435.8200000003</v>
      </c>
      <c r="D46" s="21">
        <v>6637889.7599999998</v>
      </c>
      <c r="E46" s="21">
        <v>500000</v>
      </c>
      <c r="F46" s="21">
        <f>D46+E46</f>
        <v>7137889.7599999998</v>
      </c>
      <c r="G46" s="40">
        <v>7404300</v>
      </c>
      <c r="H46" s="21">
        <f t="shared" si="17"/>
        <v>-266410.24000000022</v>
      </c>
    </row>
    <row r="47" spans="1:8" x14ac:dyDescent="0.2">
      <c r="A47" s="22"/>
      <c r="B47" s="23"/>
      <c r="C47" s="24"/>
      <c r="D47" s="24"/>
      <c r="E47" s="24"/>
      <c r="F47" s="24"/>
      <c r="G47" s="24"/>
      <c r="H47" s="21">
        <f t="shared" si="17"/>
        <v>0</v>
      </c>
    </row>
    <row r="48" spans="1:8" x14ac:dyDescent="0.2">
      <c r="A48" s="25"/>
      <c r="B48" s="29" t="s">
        <v>50</v>
      </c>
      <c r="C48" s="21">
        <f t="shared" ref="C48" si="20">SUM(C49:C50)</f>
        <v>3995775.9499999997</v>
      </c>
      <c r="D48" s="21">
        <f t="shared" ref="D48:G48" si="21">SUM(D49:D50)</f>
        <v>4067344.92</v>
      </c>
      <c r="E48" s="21">
        <f t="shared" si="21"/>
        <v>0</v>
      </c>
      <c r="F48" s="21">
        <f t="shared" si="21"/>
        <v>4067344.92</v>
      </c>
      <c r="G48" s="21">
        <f t="shared" si="21"/>
        <v>3979015</v>
      </c>
      <c r="H48" s="21">
        <f t="shared" si="17"/>
        <v>88329.919999999925</v>
      </c>
    </row>
    <row r="49" spans="1:9" x14ac:dyDescent="0.2">
      <c r="A49" s="22" t="s">
        <v>72</v>
      </c>
      <c r="B49" s="23" t="s">
        <v>23</v>
      </c>
      <c r="C49" s="21">
        <v>3997292.84</v>
      </c>
      <c r="D49" s="21">
        <v>4067344.92</v>
      </c>
      <c r="E49" s="21"/>
      <c r="F49" s="21">
        <f>D49+E49</f>
        <v>4067344.92</v>
      </c>
      <c r="G49" s="38">
        <f>4067345-88330</f>
        <v>3979015</v>
      </c>
      <c r="H49" s="21">
        <f t="shared" si="17"/>
        <v>88329.919999999925</v>
      </c>
      <c r="I49" s="49">
        <v>-88330</v>
      </c>
    </row>
    <row r="50" spans="1:9" x14ac:dyDescent="0.2">
      <c r="A50" s="22" t="s">
        <v>73</v>
      </c>
      <c r="B50" s="23" t="s">
        <v>24</v>
      </c>
      <c r="C50" s="21">
        <v>-1516.89</v>
      </c>
      <c r="D50" s="21"/>
      <c r="E50" s="21"/>
      <c r="F50" s="21">
        <f>D50+E50</f>
        <v>0</v>
      </c>
      <c r="G50" s="40"/>
      <c r="H50" s="21">
        <f t="shared" si="17"/>
        <v>0</v>
      </c>
    </row>
    <row r="51" spans="1:9" x14ac:dyDescent="0.2">
      <c r="A51" s="22"/>
      <c r="B51" s="23"/>
      <c r="C51" s="24"/>
      <c r="D51" s="24"/>
      <c r="E51" s="24"/>
      <c r="F51" s="24"/>
      <c r="G51" s="24"/>
      <c r="H51" s="21">
        <f t="shared" si="17"/>
        <v>0</v>
      </c>
    </row>
    <row r="52" spans="1:9" x14ac:dyDescent="0.2">
      <c r="A52" s="25"/>
      <c r="B52" s="29" t="s">
        <v>25</v>
      </c>
      <c r="C52" s="21">
        <f t="shared" ref="C52" si="22">SUM(C53:C55)</f>
        <v>4065.5</v>
      </c>
      <c r="D52" s="21">
        <f t="shared" ref="D52:G52" si="23">SUM(D53:D55)</f>
        <v>3350.16</v>
      </c>
      <c r="E52" s="21">
        <f t="shared" si="23"/>
        <v>0</v>
      </c>
      <c r="F52" s="21">
        <f t="shared" si="23"/>
        <v>3350.16</v>
      </c>
      <c r="G52" s="21">
        <f t="shared" si="23"/>
        <v>3350</v>
      </c>
      <c r="H52" s="21">
        <f t="shared" si="17"/>
        <v>0.15999999999985448</v>
      </c>
    </row>
    <row r="53" spans="1:9" x14ac:dyDescent="0.2">
      <c r="A53" s="22" t="s">
        <v>74</v>
      </c>
      <c r="B53" s="23" t="s">
        <v>26</v>
      </c>
      <c r="C53" s="21">
        <v>3945.5</v>
      </c>
      <c r="D53" s="21">
        <v>3350.16</v>
      </c>
      <c r="E53" s="21"/>
      <c r="F53" s="21">
        <f>D53+E53</f>
        <v>3350.16</v>
      </c>
      <c r="G53" s="38">
        <v>3350</v>
      </c>
      <c r="H53" s="21">
        <f t="shared" si="17"/>
        <v>0.15999999999985448</v>
      </c>
    </row>
    <row r="54" spans="1:9" x14ac:dyDescent="0.2">
      <c r="A54" s="22" t="s">
        <v>75</v>
      </c>
      <c r="B54" s="23" t="s">
        <v>27</v>
      </c>
      <c r="C54" s="21">
        <v>120</v>
      </c>
      <c r="D54" s="21"/>
      <c r="E54" s="21"/>
      <c r="F54" s="21">
        <f>D54+E54</f>
        <v>0</v>
      </c>
      <c r="G54" s="38"/>
      <c r="H54" s="21">
        <f t="shared" si="17"/>
        <v>0</v>
      </c>
    </row>
    <row r="55" spans="1:9" x14ac:dyDescent="0.2">
      <c r="A55" s="22" t="s">
        <v>76</v>
      </c>
      <c r="B55" s="23" t="s">
        <v>28</v>
      </c>
      <c r="C55" s="21"/>
      <c r="D55" s="21">
        <v>0</v>
      </c>
      <c r="E55" s="21"/>
      <c r="F55" s="21">
        <f>D55+E55</f>
        <v>0</v>
      </c>
      <c r="G55" s="40"/>
      <c r="H55" s="21">
        <f t="shared" si="17"/>
        <v>0</v>
      </c>
    </row>
    <row r="56" spans="1:9" x14ac:dyDescent="0.2">
      <c r="A56" s="22"/>
      <c r="B56" s="23"/>
      <c r="C56" s="24"/>
      <c r="D56" s="24"/>
      <c r="E56" s="24"/>
      <c r="F56" s="24"/>
      <c r="G56" s="24"/>
      <c r="H56" s="21">
        <f t="shared" si="17"/>
        <v>0</v>
      </c>
    </row>
    <row r="57" spans="1:9" x14ac:dyDescent="0.2">
      <c r="A57" s="25"/>
      <c r="B57" s="29" t="s">
        <v>29</v>
      </c>
      <c r="C57" s="21">
        <f t="shared" ref="C57" si="24">SUM(C58:C59)</f>
        <v>8140971</v>
      </c>
      <c r="D57" s="21">
        <f t="shared" ref="D57:G57" si="25">SUM(D58:D59)</f>
        <v>8707711.8000000007</v>
      </c>
      <c r="E57" s="21">
        <f t="shared" si="25"/>
        <v>0</v>
      </c>
      <c r="F57" s="21">
        <f t="shared" si="25"/>
        <v>8707711.8000000007</v>
      </c>
      <c r="G57" s="21">
        <f t="shared" si="25"/>
        <v>8545223</v>
      </c>
      <c r="H57" s="21">
        <f t="shared" si="17"/>
        <v>162488.80000000075</v>
      </c>
    </row>
    <row r="58" spans="1:9" x14ac:dyDescent="0.2">
      <c r="A58" s="22" t="s">
        <v>77</v>
      </c>
      <c r="B58" s="23" t="s">
        <v>30</v>
      </c>
      <c r="C58" s="21">
        <v>8245674.5899999999</v>
      </c>
      <c r="D58" s="21">
        <v>8495222.8800000008</v>
      </c>
      <c r="E58" s="21"/>
      <c r="F58" s="21">
        <f>D58+E58</f>
        <v>8495222.8800000008</v>
      </c>
      <c r="G58" s="38">
        <v>8495223</v>
      </c>
      <c r="H58" s="21">
        <f t="shared" si="17"/>
        <v>-0.11999999918043613</v>
      </c>
    </row>
    <row r="59" spans="1:9" x14ac:dyDescent="0.2">
      <c r="A59" s="22" t="s">
        <v>78</v>
      </c>
      <c r="B59" s="23" t="s">
        <v>31</v>
      </c>
      <c r="C59" s="21">
        <v>-104703.59</v>
      </c>
      <c r="D59" s="21">
        <v>212488.92</v>
      </c>
      <c r="E59" s="21"/>
      <c r="F59" s="21">
        <f>D59+E59</f>
        <v>212488.92</v>
      </c>
      <c r="G59" s="38">
        <v>50000</v>
      </c>
      <c r="H59" s="21">
        <f t="shared" si="17"/>
        <v>162488.92000000001</v>
      </c>
    </row>
    <row r="60" spans="1:9" x14ac:dyDescent="0.2">
      <c r="A60" s="22"/>
      <c r="B60" s="26" t="s">
        <v>46</v>
      </c>
      <c r="C60" s="24"/>
      <c r="D60" s="24"/>
      <c r="E60" s="36"/>
      <c r="F60" s="36"/>
      <c r="G60" s="36"/>
      <c r="H60" s="36"/>
    </row>
    <row r="61" spans="1:9" ht="15" x14ac:dyDescent="0.25">
      <c r="A61" s="34"/>
      <c r="B61" s="27" t="s">
        <v>32</v>
      </c>
      <c r="C61" s="28">
        <f t="shared" ref="C61" si="26">C57+C52+C48+C44+C38</f>
        <v>40343588.490000002</v>
      </c>
      <c r="D61" s="28">
        <f t="shared" ref="D61:G61" si="27">D57+D52+D48+D44+D38</f>
        <v>42820550.760000005</v>
      </c>
      <c r="E61" s="28">
        <f t="shared" si="27"/>
        <v>-22850.000000000058</v>
      </c>
      <c r="F61" s="28">
        <f t="shared" si="27"/>
        <v>42797700.760000005</v>
      </c>
      <c r="G61" s="28">
        <f t="shared" si="27"/>
        <v>42636869</v>
      </c>
      <c r="H61" s="28">
        <f t="shared" ref="H61" si="28">F61-G61</f>
        <v>160831.76000000536</v>
      </c>
    </row>
    <row r="62" spans="1:9" x14ac:dyDescent="0.2">
      <c r="A62" s="22"/>
      <c r="B62" s="4" t="s">
        <v>46</v>
      </c>
      <c r="C62" s="24"/>
      <c r="D62" s="24"/>
      <c r="E62" s="24"/>
      <c r="F62" s="24"/>
      <c r="G62" s="24"/>
      <c r="H62" s="24"/>
    </row>
    <row r="63" spans="1:9" ht="15" x14ac:dyDescent="0.25">
      <c r="A63" s="34"/>
      <c r="B63" s="27" t="s">
        <v>33</v>
      </c>
      <c r="C63" s="28">
        <f t="shared" ref="C63" si="29">C31+C33-C61</f>
        <v>-38140193.890000001</v>
      </c>
      <c r="D63" s="28">
        <f t="shared" ref="D63:G63" si="30">D31+D33-D61</f>
        <v>-40348050.680000007</v>
      </c>
      <c r="E63" s="28">
        <f t="shared" si="30"/>
        <v>22850.000000000058</v>
      </c>
      <c r="F63" s="28">
        <f t="shared" si="30"/>
        <v>-40325200.680000007</v>
      </c>
      <c r="G63" s="28">
        <f t="shared" si="30"/>
        <v>-40287369</v>
      </c>
      <c r="H63" s="28">
        <f t="shared" ref="H63" si="31">H31-H61</f>
        <v>-37831.68000000529</v>
      </c>
    </row>
    <row r="64" spans="1:9" x14ac:dyDescent="0.2">
      <c r="A64" s="22"/>
      <c r="B64" s="26" t="s">
        <v>46</v>
      </c>
      <c r="C64" s="24"/>
      <c r="D64" s="24"/>
      <c r="E64" s="24"/>
      <c r="F64" s="24"/>
      <c r="G64" s="24"/>
      <c r="H64" s="24"/>
    </row>
    <row r="65" spans="1:8" x14ac:dyDescent="0.2">
      <c r="A65" s="25"/>
      <c r="B65" s="29" t="s">
        <v>34</v>
      </c>
      <c r="C65" s="21">
        <f t="shared" ref="C65" si="32">SUM(C66:C68)</f>
        <v>29778.080000000002</v>
      </c>
      <c r="D65" s="21">
        <f t="shared" ref="D65:G65" si="33">SUM(D66:D68)</f>
        <v>0</v>
      </c>
      <c r="E65" s="21">
        <f t="shared" si="33"/>
        <v>0</v>
      </c>
      <c r="F65" s="21">
        <f t="shared" si="33"/>
        <v>0</v>
      </c>
      <c r="G65" s="21">
        <f t="shared" si="33"/>
        <v>0</v>
      </c>
      <c r="H65" s="21">
        <f>IF(G65=0,0,F65-G65)</f>
        <v>0</v>
      </c>
    </row>
    <row r="66" spans="1:8" x14ac:dyDescent="0.2">
      <c r="A66" s="22" t="s">
        <v>79</v>
      </c>
      <c r="B66" s="23" t="s">
        <v>35</v>
      </c>
      <c r="C66" s="21">
        <v>29778.080000000002</v>
      </c>
      <c r="D66" s="21">
        <v>0</v>
      </c>
      <c r="E66" s="21"/>
      <c r="F66" s="21">
        <f>D66+E66</f>
        <v>0</v>
      </c>
      <c r="G66" s="38"/>
      <c r="H66" s="21" t="str">
        <f>IF(G66="","",F66-G66)</f>
        <v/>
      </c>
    </row>
    <row r="67" spans="1:8" x14ac:dyDescent="0.2">
      <c r="A67" s="22" t="s">
        <v>80</v>
      </c>
      <c r="B67" s="23" t="s">
        <v>36</v>
      </c>
      <c r="C67" s="21"/>
      <c r="D67" s="21">
        <v>0</v>
      </c>
      <c r="E67" s="21"/>
      <c r="F67" s="21">
        <f>D67+E67</f>
        <v>0</v>
      </c>
      <c r="G67" s="38"/>
      <c r="H67" s="21" t="str">
        <f>IF(G67="","",F67-G67)</f>
        <v/>
      </c>
    </row>
    <row r="68" spans="1:8" x14ac:dyDescent="0.2">
      <c r="A68" s="22" t="s">
        <v>81</v>
      </c>
      <c r="B68" s="23" t="s">
        <v>37</v>
      </c>
      <c r="C68" s="21"/>
      <c r="D68" s="21">
        <v>0</v>
      </c>
      <c r="E68" s="21"/>
      <c r="F68" s="21">
        <f>D68+E68</f>
        <v>0</v>
      </c>
      <c r="G68" s="38"/>
      <c r="H68" s="21" t="str">
        <f>IF(G68="","",F68-G68)</f>
        <v/>
      </c>
    </row>
    <row r="69" spans="1:8" x14ac:dyDescent="0.2">
      <c r="A69" s="22"/>
      <c r="B69" s="1" t="s">
        <v>46</v>
      </c>
      <c r="C69" s="24"/>
      <c r="D69" s="24"/>
      <c r="E69" s="36"/>
      <c r="F69" s="36"/>
      <c r="G69" s="36"/>
      <c r="H69" s="36"/>
    </row>
    <row r="70" spans="1:8" x14ac:dyDescent="0.2">
      <c r="A70" s="25"/>
      <c r="B70" s="29" t="s">
        <v>38</v>
      </c>
      <c r="C70" s="21">
        <f>SUM(C71:C72)</f>
        <v>0</v>
      </c>
      <c r="D70" s="21">
        <f>D71-D72</f>
        <v>0</v>
      </c>
      <c r="E70" s="21">
        <f>E71-E72</f>
        <v>0</v>
      </c>
      <c r="F70" s="21">
        <f>F71-F72</f>
        <v>0</v>
      </c>
      <c r="G70" s="21">
        <f>G71-G72</f>
        <v>0</v>
      </c>
      <c r="H70" s="21">
        <f>IF(G70=0,0,G70-F70)</f>
        <v>0</v>
      </c>
    </row>
    <row r="71" spans="1:8" x14ac:dyDescent="0.2">
      <c r="A71" s="22" t="s">
        <v>82</v>
      </c>
      <c r="B71" s="23" t="s">
        <v>39</v>
      </c>
      <c r="C71" s="21"/>
      <c r="D71" s="21">
        <v>0</v>
      </c>
      <c r="E71" s="21"/>
      <c r="F71" s="21">
        <f>D71+E71</f>
        <v>0</v>
      </c>
      <c r="G71" s="38"/>
      <c r="H71" s="21" t="str">
        <f>IF(G71="","",G71-F71)</f>
        <v/>
      </c>
    </row>
    <row r="72" spans="1:8" x14ac:dyDescent="0.2">
      <c r="A72" s="22" t="s">
        <v>83</v>
      </c>
      <c r="B72" s="23" t="s">
        <v>40</v>
      </c>
      <c r="C72" s="21"/>
      <c r="D72" s="21">
        <v>0</v>
      </c>
      <c r="E72" s="21"/>
      <c r="F72" s="21">
        <f>D72+E72</f>
        <v>0</v>
      </c>
      <c r="G72" s="38"/>
      <c r="H72" s="21" t="str">
        <f>IF(G72="","",F72-G72)</f>
        <v/>
      </c>
    </row>
    <row r="73" spans="1:8" x14ac:dyDescent="0.2">
      <c r="A73" s="22"/>
      <c r="B73" s="26" t="s">
        <v>46</v>
      </c>
      <c r="C73" s="24"/>
      <c r="D73" s="24"/>
      <c r="E73" s="36"/>
      <c r="F73" s="36"/>
      <c r="G73" s="36"/>
      <c r="H73" s="36"/>
    </row>
    <row r="74" spans="1:8" x14ac:dyDescent="0.2">
      <c r="A74" s="25"/>
      <c r="B74" s="29" t="s">
        <v>41</v>
      </c>
      <c r="C74" s="21">
        <f t="shared" ref="C74" si="34">SUM(C75:C77)</f>
        <v>0</v>
      </c>
      <c r="D74" s="21">
        <f t="shared" ref="D74:G74" si="35">SUM(D75:D77)</f>
        <v>0</v>
      </c>
      <c r="E74" s="21">
        <f t="shared" si="35"/>
        <v>0</v>
      </c>
      <c r="F74" s="21">
        <f t="shared" si="35"/>
        <v>0</v>
      </c>
      <c r="G74" s="21">
        <f t="shared" si="35"/>
        <v>0</v>
      </c>
      <c r="H74" s="21">
        <f>IF(G74=0,0,F74-G74)</f>
        <v>0</v>
      </c>
    </row>
    <row r="75" spans="1:8" x14ac:dyDescent="0.2">
      <c r="A75" s="22" t="s">
        <v>84</v>
      </c>
      <c r="B75" s="23" t="s">
        <v>42</v>
      </c>
      <c r="C75" s="21"/>
      <c r="D75" s="21">
        <v>0</v>
      </c>
      <c r="E75" s="21"/>
      <c r="F75" s="21">
        <f>D75+E75</f>
        <v>0</v>
      </c>
      <c r="G75" s="38"/>
      <c r="H75" s="21" t="str">
        <f>IF(G75="","",F75-G75)</f>
        <v/>
      </c>
    </row>
    <row r="76" spans="1:8" x14ac:dyDescent="0.2">
      <c r="A76" s="22" t="s">
        <v>85</v>
      </c>
      <c r="B76" s="23" t="s">
        <v>43</v>
      </c>
      <c r="C76" s="21"/>
      <c r="D76" s="21">
        <v>0</v>
      </c>
      <c r="E76" s="21"/>
      <c r="F76" s="21">
        <f>D76+E76</f>
        <v>0</v>
      </c>
      <c r="G76" s="38"/>
      <c r="H76" s="21" t="str">
        <f>IF(G76="","",F76-G76)</f>
        <v/>
      </c>
    </row>
    <row r="77" spans="1:8" x14ac:dyDescent="0.2">
      <c r="A77" s="22" t="s">
        <v>86</v>
      </c>
      <c r="B77" s="23" t="s">
        <v>44</v>
      </c>
      <c r="C77" s="21"/>
      <c r="D77" s="21">
        <v>0</v>
      </c>
      <c r="E77" s="21"/>
      <c r="F77" s="21">
        <f>D77+E77</f>
        <v>0</v>
      </c>
      <c r="G77" s="38"/>
      <c r="H77" s="21" t="str">
        <f>IF(G77="","",F77-G77)</f>
        <v/>
      </c>
    </row>
    <row r="78" spans="1:8" x14ac:dyDescent="0.2">
      <c r="A78" s="30"/>
      <c r="B78" s="4" t="s">
        <v>46</v>
      </c>
      <c r="C78" s="24"/>
      <c r="D78" s="24"/>
      <c r="E78" s="36"/>
      <c r="F78" s="36"/>
      <c r="G78" s="36"/>
      <c r="H78" s="36"/>
    </row>
    <row r="79" spans="1:8" ht="15" x14ac:dyDescent="0.25">
      <c r="A79" s="35"/>
      <c r="B79" s="27" t="s">
        <v>45</v>
      </c>
      <c r="C79" s="28">
        <f>C63-C65-C70-C74</f>
        <v>-38169971.969999999</v>
      </c>
      <c r="D79" s="28">
        <f>D63-D65+D70-D74</f>
        <v>-40348050.680000007</v>
      </c>
      <c r="E79" s="28">
        <f>E63-E65+E70-E74</f>
        <v>22850.000000000058</v>
      </c>
      <c r="F79" s="28">
        <f>F63-F65+F70-F74</f>
        <v>-40325200.680000007</v>
      </c>
      <c r="G79" s="28">
        <f>G63-G65+G70-G74</f>
        <v>-40287369</v>
      </c>
      <c r="H79" s="28">
        <f>H63-H65+H70-H74</f>
        <v>-37831.68000000529</v>
      </c>
    </row>
    <row r="82" spans="1:2" ht="15" x14ac:dyDescent="0.25">
      <c r="A82" s="41" t="s">
        <v>97</v>
      </c>
    </row>
    <row r="83" spans="1:2" x14ac:dyDescent="0.2">
      <c r="B83" s="42"/>
    </row>
    <row r="84" spans="1:2" x14ac:dyDescent="0.2">
      <c r="B84" s="43"/>
    </row>
    <row r="85" spans="1:2" x14ac:dyDescent="0.2">
      <c r="B85" s="43"/>
    </row>
    <row r="86" spans="1:2" x14ac:dyDescent="0.2">
      <c r="B86" s="43"/>
    </row>
    <row r="87" spans="1:2" x14ac:dyDescent="0.2">
      <c r="B87" s="43"/>
    </row>
    <row r="88" spans="1:2" x14ac:dyDescent="0.2">
      <c r="B88" s="43"/>
    </row>
    <row r="89" spans="1:2" x14ac:dyDescent="0.2">
      <c r="B89" s="43"/>
    </row>
    <row r="90" spans="1:2" x14ac:dyDescent="0.2">
      <c r="B90" s="43"/>
    </row>
    <row r="91" spans="1:2" x14ac:dyDescent="0.2">
      <c r="B91" s="43"/>
    </row>
    <row r="92" spans="1:2" x14ac:dyDescent="0.2">
      <c r="B92" s="43"/>
    </row>
    <row r="93" spans="1:2" x14ac:dyDescent="0.2">
      <c r="B93" s="43"/>
    </row>
    <row r="94" spans="1:2" x14ac:dyDescent="0.2">
      <c r="B94" s="43"/>
    </row>
    <row r="95" spans="1:2" x14ac:dyDescent="0.2">
      <c r="B95" s="43"/>
    </row>
  </sheetData>
  <conditionalFormatting sqref="A79">
    <cfRule type="expression" dxfId="1" priority="1" stopIfTrue="1">
      <formula>#REF!="Y"</formula>
    </cfRule>
  </conditionalFormatting>
  <pageMargins left="0.78740157480314965" right="0.78740157480314965" top="0.78740157480314965" bottom="0.78740157480314965" header="0.51181102362204722" footer="0.51181102362204722"/>
  <pageSetup paperSize="9" scale="56" orientation="portrait" r:id="rId1"/>
  <headerFooter alignWithMargins="0">
    <oddHeader>&amp;R&amp;D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9">
    <pageSetUpPr fitToPage="1"/>
  </sheetPr>
  <dimension ref="A1:K95"/>
  <sheetViews>
    <sheetView zoomScale="81" zoomScaleNormal="81" workbookViewId="0">
      <pane xSplit="2" ySplit="5" topLeftCell="C26" activePane="bottomRight" state="frozen"/>
      <selection activeCell="H13" sqref="H13"/>
      <selection pane="topRight" activeCell="H13" sqref="H13"/>
      <selection pane="bottomLeft" activeCell="H13" sqref="H13"/>
      <selection pane="bottomRight" activeCell="K49" sqref="K49"/>
    </sheetView>
  </sheetViews>
  <sheetFormatPr defaultColWidth="9.140625" defaultRowHeight="12.75" x14ac:dyDescent="0.2"/>
  <cols>
    <col min="1" max="1" width="6.28515625" style="5" customWidth="1"/>
    <col min="2" max="2" width="56.140625" style="5" bestFit="1" customWidth="1"/>
    <col min="3" max="8" width="16.7109375" style="5" customWidth="1"/>
    <col min="9" max="10" width="0" style="5" hidden="1" customWidth="1"/>
    <col min="11" max="11" width="9.140625" style="49"/>
    <col min="12" max="16384" width="9.140625" style="5"/>
  </cols>
  <sheetData>
    <row r="1" spans="1:8" x14ac:dyDescent="0.2">
      <c r="A1" s="9"/>
      <c r="B1" s="10"/>
      <c r="C1" s="11"/>
      <c r="D1" s="11"/>
      <c r="E1" s="11"/>
      <c r="F1" s="11"/>
      <c r="G1" s="11"/>
      <c r="H1" s="11"/>
    </row>
    <row r="2" spans="1:8" ht="33" customHeight="1" x14ac:dyDescent="0.2">
      <c r="A2" s="12"/>
      <c r="B2" s="13"/>
      <c r="C2" s="14" t="s">
        <v>120</v>
      </c>
      <c r="D2" s="14" t="s">
        <v>118</v>
      </c>
      <c r="E2" s="14" t="s">
        <v>89</v>
      </c>
      <c r="F2" s="14" t="s">
        <v>119</v>
      </c>
      <c r="G2" s="14" t="s">
        <v>117</v>
      </c>
      <c r="H2" s="14" t="s">
        <v>90</v>
      </c>
    </row>
    <row r="3" spans="1:8" x14ac:dyDescent="0.2">
      <c r="A3" s="12"/>
      <c r="B3" s="6" t="s">
        <v>87</v>
      </c>
      <c r="C3" s="14"/>
      <c r="D3" s="14"/>
      <c r="E3" s="14"/>
      <c r="F3" s="14"/>
      <c r="G3" s="14" t="s">
        <v>116</v>
      </c>
      <c r="H3" s="14"/>
    </row>
    <row r="4" spans="1:8" x14ac:dyDescent="0.2">
      <c r="A4" s="12"/>
      <c r="B4" s="6" t="s">
        <v>115</v>
      </c>
      <c r="C4" s="15"/>
      <c r="D4" s="15"/>
      <c r="E4" s="15"/>
      <c r="F4" s="15"/>
      <c r="G4" s="15"/>
      <c r="H4" s="15"/>
    </row>
    <row r="5" spans="1:8" x14ac:dyDescent="0.2">
      <c r="A5" s="12"/>
      <c r="B5" s="13" t="s">
        <v>46</v>
      </c>
      <c r="C5" s="16"/>
      <c r="D5" s="16"/>
      <c r="E5" s="17"/>
      <c r="F5" s="17"/>
      <c r="G5" s="17"/>
      <c r="H5" s="17"/>
    </row>
    <row r="6" spans="1:8" ht="15" x14ac:dyDescent="0.25">
      <c r="A6" s="33"/>
      <c r="B6" s="27" t="s">
        <v>0</v>
      </c>
      <c r="C6" s="31"/>
      <c r="D6" s="31"/>
      <c r="E6" s="31"/>
      <c r="F6" s="31"/>
      <c r="G6" s="31"/>
      <c r="H6" s="31"/>
    </row>
    <row r="7" spans="1:8" x14ac:dyDescent="0.2">
      <c r="A7" s="18"/>
      <c r="B7" s="19" t="s">
        <v>46</v>
      </c>
      <c r="C7" s="8"/>
      <c r="D7" s="8"/>
      <c r="E7" s="2"/>
      <c r="F7" s="2"/>
      <c r="G7" s="2"/>
      <c r="H7" s="2"/>
    </row>
    <row r="8" spans="1:8" x14ac:dyDescent="0.2">
      <c r="A8" s="20"/>
      <c r="B8" s="3" t="s">
        <v>47</v>
      </c>
      <c r="C8" s="21">
        <f t="shared" ref="C8" si="0">SUM(C9:C12)</f>
        <v>2864694.5500000003</v>
      </c>
      <c r="D8" s="21">
        <f t="shared" ref="D8:G8" si="1">SUM(D9:D12)</f>
        <v>2307000.2400000002</v>
      </c>
      <c r="E8" s="21">
        <f t="shared" si="1"/>
        <v>0</v>
      </c>
      <c r="F8" s="21">
        <f t="shared" si="1"/>
        <v>2307000.2400000002</v>
      </c>
      <c r="G8" s="21">
        <f t="shared" si="1"/>
        <v>2747000</v>
      </c>
      <c r="H8" s="21">
        <f>F8-G8</f>
        <v>-439999.75999999978</v>
      </c>
    </row>
    <row r="9" spans="1:8" x14ac:dyDescent="0.2">
      <c r="A9" s="22" t="s">
        <v>51</v>
      </c>
      <c r="B9" s="23" t="s">
        <v>1</v>
      </c>
      <c r="C9" s="21">
        <v>2852208.85</v>
      </c>
      <c r="D9" s="21">
        <v>2268000.2400000002</v>
      </c>
      <c r="E9" s="21"/>
      <c r="F9" s="21">
        <f>D9+E9</f>
        <v>2268000.2400000002</v>
      </c>
      <c r="G9" s="39">
        <v>2700000</v>
      </c>
      <c r="H9" s="21">
        <f t="shared" ref="H9:H29" si="2">F9-G9</f>
        <v>-431999.75999999978</v>
      </c>
    </row>
    <row r="10" spans="1:8" x14ac:dyDescent="0.2">
      <c r="A10" s="22" t="s">
        <v>52</v>
      </c>
      <c r="B10" s="23" t="s">
        <v>53</v>
      </c>
      <c r="C10" s="21"/>
      <c r="D10" s="21"/>
      <c r="E10" s="21"/>
      <c r="F10" s="21">
        <f>D10+E10</f>
        <v>0</v>
      </c>
      <c r="G10" s="38"/>
      <c r="H10" s="21">
        <f t="shared" si="2"/>
        <v>0</v>
      </c>
    </row>
    <row r="11" spans="1:8" x14ac:dyDescent="0.2">
      <c r="A11" s="22" t="s">
        <v>54</v>
      </c>
      <c r="B11" s="23" t="s">
        <v>2</v>
      </c>
      <c r="C11" s="21"/>
      <c r="D11" s="21">
        <v>36999.96</v>
      </c>
      <c r="E11" s="21"/>
      <c r="F11" s="21">
        <f>D11+E11</f>
        <v>36999.96</v>
      </c>
      <c r="G11" s="38">
        <v>37000</v>
      </c>
      <c r="H11" s="21">
        <f t="shared" si="2"/>
        <v>-4.0000000000873115E-2</v>
      </c>
    </row>
    <row r="12" spans="1:8" x14ac:dyDescent="0.2">
      <c r="A12" s="22" t="s">
        <v>55</v>
      </c>
      <c r="B12" s="23" t="s">
        <v>3</v>
      </c>
      <c r="C12" s="21">
        <v>12485.7</v>
      </c>
      <c r="D12" s="21">
        <v>2000.04</v>
      </c>
      <c r="E12" s="21"/>
      <c r="F12" s="21">
        <f>D12+E12</f>
        <v>2000.04</v>
      </c>
      <c r="G12" s="38">
        <v>10000</v>
      </c>
      <c r="H12" s="21">
        <f t="shared" si="2"/>
        <v>-7999.96</v>
      </c>
    </row>
    <row r="13" spans="1:8" x14ac:dyDescent="0.2">
      <c r="A13" s="22"/>
      <c r="B13" s="23"/>
      <c r="C13" s="24"/>
      <c r="D13" s="24"/>
      <c r="E13" s="24"/>
      <c r="F13" s="24"/>
      <c r="G13" s="24"/>
      <c r="H13" s="21">
        <f t="shared" si="2"/>
        <v>0</v>
      </c>
    </row>
    <row r="14" spans="1:8" x14ac:dyDescent="0.2">
      <c r="A14" s="25"/>
      <c r="B14" s="3" t="s">
        <v>4</v>
      </c>
      <c r="C14" s="21">
        <f t="shared" ref="C14" si="3">SUM(C15:C20)</f>
        <v>675228.3</v>
      </c>
      <c r="D14" s="21">
        <f t="shared" ref="D14:G14" si="4">SUM(D15:D20)</f>
        <v>636000.12</v>
      </c>
      <c r="E14" s="21">
        <f t="shared" si="4"/>
        <v>0</v>
      </c>
      <c r="F14" s="21">
        <f t="shared" si="4"/>
        <v>636000.12</v>
      </c>
      <c r="G14" s="21">
        <f t="shared" si="4"/>
        <v>636000</v>
      </c>
      <c r="H14" s="21">
        <f t="shared" si="2"/>
        <v>0.11999999999534339</v>
      </c>
    </row>
    <row r="15" spans="1:8" x14ac:dyDescent="0.2">
      <c r="A15" s="22" t="s">
        <v>56</v>
      </c>
      <c r="B15" s="23" t="s">
        <v>5</v>
      </c>
      <c r="C15" s="21"/>
      <c r="D15" s="21"/>
      <c r="E15" s="21"/>
      <c r="F15" s="21">
        <f t="shared" ref="F15:F20" si="5">D15+E15</f>
        <v>0</v>
      </c>
      <c r="G15" s="39"/>
      <c r="H15" s="21">
        <f t="shared" si="2"/>
        <v>0</v>
      </c>
    </row>
    <row r="16" spans="1:8" x14ac:dyDescent="0.2">
      <c r="A16" s="22" t="s">
        <v>57</v>
      </c>
      <c r="B16" s="23" t="s">
        <v>6</v>
      </c>
      <c r="C16" s="21"/>
      <c r="D16" s="21"/>
      <c r="E16" s="21"/>
      <c r="F16" s="21">
        <f t="shared" si="5"/>
        <v>0</v>
      </c>
      <c r="G16" s="38"/>
      <c r="H16" s="21">
        <f t="shared" si="2"/>
        <v>0</v>
      </c>
    </row>
    <row r="17" spans="1:8" x14ac:dyDescent="0.2">
      <c r="A17" s="22" t="s">
        <v>58</v>
      </c>
      <c r="B17" s="23" t="s">
        <v>7</v>
      </c>
      <c r="C17" s="21"/>
      <c r="D17" s="21"/>
      <c r="E17" s="21"/>
      <c r="F17" s="21">
        <f t="shared" si="5"/>
        <v>0</v>
      </c>
      <c r="G17" s="38"/>
      <c r="H17" s="21">
        <f t="shared" si="2"/>
        <v>0</v>
      </c>
    </row>
    <row r="18" spans="1:8" x14ac:dyDescent="0.2">
      <c r="A18" s="22" t="s">
        <v>59</v>
      </c>
      <c r="B18" s="23" t="s">
        <v>8</v>
      </c>
      <c r="C18" s="21">
        <v>645944.25</v>
      </c>
      <c r="D18" s="21">
        <v>636000.12</v>
      </c>
      <c r="E18" s="21"/>
      <c r="F18" s="21">
        <f t="shared" si="5"/>
        <v>636000.12</v>
      </c>
      <c r="G18" s="38">
        <v>636000</v>
      </c>
      <c r="H18" s="21">
        <f t="shared" si="2"/>
        <v>0.11999999999534339</v>
      </c>
    </row>
    <row r="19" spans="1:8" x14ac:dyDescent="0.2">
      <c r="A19" s="22" t="s">
        <v>60</v>
      </c>
      <c r="B19" s="23" t="s">
        <v>9</v>
      </c>
      <c r="C19" s="21"/>
      <c r="D19" s="21"/>
      <c r="E19" s="21"/>
      <c r="F19" s="21">
        <f t="shared" si="5"/>
        <v>0</v>
      </c>
      <c r="G19" s="38"/>
      <c r="H19" s="21">
        <f t="shared" si="2"/>
        <v>0</v>
      </c>
    </row>
    <row r="20" spans="1:8" x14ac:dyDescent="0.2">
      <c r="A20" s="22" t="s">
        <v>61</v>
      </c>
      <c r="B20" s="23" t="s">
        <v>10</v>
      </c>
      <c r="C20" s="21">
        <v>29284.05</v>
      </c>
      <c r="D20" s="21">
        <v>0</v>
      </c>
      <c r="E20" s="21"/>
      <c r="F20" s="21">
        <f t="shared" si="5"/>
        <v>0</v>
      </c>
      <c r="G20" s="38"/>
      <c r="H20" s="21">
        <f t="shared" si="2"/>
        <v>0</v>
      </c>
    </row>
    <row r="21" spans="1:8" x14ac:dyDescent="0.2">
      <c r="A21" s="22"/>
      <c r="B21" s="23"/>
      <c r="C21" s="24"/>
      <c r="D21" s="24"/>
      <c r="E21" s="24"/>
      <c r="F21" s="24"/>
      <c r="G21" s="24"/>
      <c r="H21" s="21">
        <f t="shared" si="2"/>
        <v>0</v>
      </c>
    </row>
    <row r="22" spans="1:8" x14ac:dyDescent="0.2">
      <c r="A22" s="25"/>
      <c r="B22" s="3" t="s">
        <v>11</v>
      </c>
      <c r="C22" s="21">
        <f t="shared" ref="C22" si="6">SUM(C23)</f>
        <v>186371.17</v>
      </c>
      <c r="D22" s="21">
        <f t="shared" ref="D22:G22" si="7">SUM(D23)</f>
        <v>69999.960000000006</v>
      </c>
      <c r="E22" s="21">
        <f t="shared" si="7"/>
        <v>0</v>
      </c>
      <c r="F22" s="21">
        <f t="shared" si="7"/>
        <v>69999.960000000006</v>
      </c>
      <c r="G22" s="21">
        <f t="shared" si="7"/>
        <v>150000</v>
      </c>
      <c r="H22" s="21">
        <f t="shared" si="2"/>
        <v>-80000.039999999994</v>
      </c>
    </row>
    <row r="23" spans="1:8" x14ac:dyDescent="0.2">
      <c r="A23" s="22" t="s">
        <v>62</v>
      </c>
      <c r="B23" s="23" t="s">
        <v>11</v>
      </c>
      <c r="C23" s="21">
        <v>186371.17</v>
      </c>
      <c r="D23" s="21">
        <v>69999.960000000006</v>
      </c>
      <c r="E23" s="21"/>
      <c r="F23" s="21">
        <f>D23+E23</f>
        <v>69999.960000000006</v>
      </c>
      <c r="G23" s="37">
        <v>150000</v>
      </c>
      <c r="H23" s="21">
        <f t="shared" si="2"/>
        <v>-80000.039999999994</v>
      </c>
    </row>
    <row r="24" spans="1:8" x14ac:dyDescent="0.2">
      <c r="A24" s="22"/>
      <c r="B24" s="23"/>
      <c r="C24" s="24"/>
      <c r="D24" s="24"/>
      <c r="E24" s="24"/>
      <c r="F24" s="24"/>
      <c r="G24" s="24"/>
      <c r="H24" s="21">
        <f t="shared" si="2"/>
        <v>0</v>
      </c>
    </row>
    <row r="25" spans="1:8" x14ac:dyDescent="0.2">
      <c r="A25" s="25"/>
      <c r="B25" s="3" t="s">
        <v>12</v>
      </c>
      <c r="C25" s="21">
        <f t="shared" ref="C25" si="8">SUM(C26)</f>
        <v>20838.099999999999</v>
      </c>
      <c r="D25" s="21">
        <f t="shared" ref="D25:G25" si="9">SUM(D26)</f>
        <v>30000</v>
      </c>
      <c r="E25" s="21">
        <f t="shared" si="9"/>
        <v>0</v>
      </c>
      <c r="F25" s="21">
        <f t="shared" si="9"/>
        <v>30000</v>
      </c>
      <c r="G25" s="21">
        <f t="shared" si="9"/>
        <v>20000</v>
      </c>
      <c r="H25" s="21">
        <f t="shared" si="2"/>
        <v>10000</v>
      </c>
    </row>
    <row r="26" spans="1:8" x14ac:dyDescent="0.2">
      <c r="A26" s="22" t="s">
        <v>63</v>
      </c>
      <c r="B26" s="23" t="s">
        <v>12</v>
      </c>
      <c r="C26" s="21">
        <v>20838.099999999999</v>
      </c>
      <c r="D26" s="21">
        <v>30000</v>
      </c>
      <c r="E26" s="21"/>
      <c r="F26" s="21">
        <f>D26+E26</f>
        <v>30000</v>
      </c>
      <c r="G26" s="37">
        <v>20000</v>
      </c>
      <c r="H26" s="21">
        <f t="shared" si="2"/>
        <v>10000</v>
      </c>
    </row>
    <row r="27" spans="1:8" x14ac:dyDescent="0.2">
      <c r="A27" s="22"/>
      <c r="B27" s="23"/>
      <c r="C27" s="24"/>
      <c r="D27" s="24"/>
      <c r="E27" s="24"/>
      <c r="F27" s="24"/>
      <c r="G27" s="24"/>
      <c r="H27" s="21">
        <f t="shared" si="2"/>
        <v>0</v>
      </c>
    </row>
    <row r="28" spans="1:8" x14ac:dyDescent="0.2">
      <c r="A28" s="25"/>
      <c r="B28" s="3" t="s">
        <v>13</v>
      </c>
      <c r="C28" s="21">
        <f t="shared" ref="C28" si="10">SUM(C29)</f>
        <v>33425.269999999997</v>
      </c>
      <c r="D28" s="21">
        <f t="shared" ref="D28:G28" si="11">SUM(D29)</f>
        <v>0</v>
      </c>
      <c r="E28" s="21">
        <f t="shared" si="11"/>
        <v>0</v>
      </c>
      <c r="F28" s="21">
        <f t="shared" si="11"/>
        <v>0</v>
      </c>
      <c r="G28" s="21">
        <f t="shared" si="11"/>
        <v>10000</v>
      </c>
      <c r="H28" s="21">
        <f t="shared" si="2"/>
        <v>-10000</v>
      </c>
    </row>
    <row r="29" spans="1:8" x14ac:dyDescent="0.2">
      <c r="A29" s="22" t="s">
        <v>64</v>
      </c>
      <c r="B29" s="23" t="s">
        <v>13</v>
      </c>
      <c r="C29" s="21">
        <v>33425.269999999997</v>
      </c>
      <c r="D29" s="21">
        <v>0</v>
      </c>
      <c r="E29" s="21"/>
      <c r="F29" s="21">
        <f>D29+E29</f>
        <v>0</v>
      </c>
      <c r="G29" s="38">
        <v>10000</v>
      </c>
      <c r="H29" s="21">
        <f t="shared" si="2"/>
        <v>-10000</v>
      </c>
    </row>
    <row r="30" spans="1:8" x14ac:dyDescent="0.2">
      <c r="A30" s="22"/>
      <c r="B30" s="26" t="s">
        <v>46</v>
      </c>
      <c r="C30" s="24"/>
      <c r="D30" s="24"/>
      <c r="E30" s="36"/>
      <c r="F30" s="36"/>
      <c r="G30" s="36"/>
      <c r="H30" s="36"/>
    </row>
    <row r="31" spans="1:8" ht="15" x14ac:dyDescent="0.25">
      <c r="A31" s="34"/>
      <c r="B31" s="27" t="s">
        <v>14</v>
      </c>
      <c r="C31" s="28">
        <f t="shared" ref="C31" si="12">C28+C25+C22+C14+C8</f>
        <v>3780557.3900000006</v>
      </c>
      <c r="D31" s="28">
        <f t="shared" ref="D31:G31" si="13">D28+D25+D22+D14+D8</f>
        <v>3043000.3200000003</v>
      </c>
      <c r="E31" s="28">
        <f t="shared" si="13"/>
        <v>0</v>
      </c>
      <c r="F31" s="28">
        <f t="shared" si="13"/>
        <v>3043000.3200000003</v>
      </c>
      <c r="G31" s="28">
        <f t="shared" si="13"/>
        <v>3563000</v>
      </c>
      <c r="H31" s="28">
        <f t="shared" ref="H31" si="14">F31-G31</f>
        <v>-519999.6799999997</v>
      </c>
    </row>
    <row r="32" spans="1:8" x14ac:dyDescent="0.2">
      <c r="A32" s="22"/>
      <c r="B32" s="26" t="s">
        <v>46</v>
      </c>
      <c r="C32" s="24"/>
      <c r="D32" s="24"/>
      <c r="E32" s="24"/>
      <c r="F32" s="24"/>
      <c r="G32" s="24"/>
      <c r="H32" s="24"/>
    </row>
    <row r="33" spans="1:10" x14ac:dyDescent="0.2">
      <c r="A33" s="25"/>
      <c r="B33" s="3" t="s">
        <v>15</v>
      </c>
      <c r="C33" s="21">
        <f t="shared" ref="C33" si="15">SUM(C34)</f>
        <v>0</v>
      </c>
      <c r="D33" s="21">
        <f t="shared" ref="D33:G33" si="16">SUM(D34)</f>
        <v>0</v>
      </c>
      <c r="E33" s="21">
        <f t="shared" si="16"/>
        <v>0</v>
      </c>
      <c r="F33" s="21">
        <f t="shared" si="16"/>
        <v>0</v>
      </c>
      <c r="G33" s="21">
        <f t="shared" si="16"/>
        <v>0</v>
      </c>
      <c r="H33" s="21">
        <f>IF(G33=0,0,G33-F33)</f>
        <v>0</v>
      </c>
    </row>
    <row r="34" spans="1:10" x14ac:dyDescent="0.2">
      <c r="A34" s="22" t="s">
        <v>65</v>
      </c>
      <c r="B34" s="23" t="s">
        <v>15</v>
      </c>
      <c r="C34" s="21"/>
      <c r="D34" s="21">
        <v>0</v>
      </c>
      <c r="E34" s="21"/>
      <c r="F34" s="21">
        <f>D34+E34</f>
        <v>0</v>
      </c>
      <c r="G34" s="38"/>
      <c r="H34" s="21" t="str">
        <f>IF(G34="","",G34-F34)</f>
        <v/>
      </c>
    </row>
    <row r="35" spans="1:10" x14ac:dyDescent="0.2">
      <c r="A35" s="22"/>
      <c r="B35" s="26" t="s">
        <v>46</v>
      </c>
      <c r="C35" s="24"/>
      <c r="D35" s="24"/>
      <c r="E35" s="36"/>
      <c r="F35" s="36"/>
      <c r="G35" s="36"/>
      <c r="H35" s="36"/>
    </row>
    <row r="36" spans="1:10" ht="15" x14ac:dyDescent="0.25">
      <c r="A36" s="34"/>
      <c r="B36" s="27" t="s">
        <v>16</v>
      </c>
      <c r="C36" s="28"/>
      <c r="D36" s="28"/>
      <c r="E36" s="28"/>
      <c r="F36" s="28"/>
      <c r="G36" s="28"/>
      <c r="H36" s="28"/>
    </row>
    <row r="37" spans="1:10" ht="15" x14ac:dyDescent="0.25">
      <c r="A37" s="22"/>
      <c r="B37" s="7"/>
      <c r="C37" s="32"/>
      <c r="D37" s="32"/>
      <c r="E37" s="32"/>
      <c r="F37" s="32"/>
      <c r="G37" s="32"/>
      <c r="H37" s="32"/>
    </row>
    <row r="38" spans="1:10" x14ac:dyDescent="0.2">
      <c r="A38" s="25"/>
      <c r="B38" s="29" t="s">
        <v>48</v>
      </c>
      <c r="C38" s="21">
        <f>SUM(C39:C42)</f>
        <v>6783747.4200000009</v>
      </c>
      <c r="D38" s="21">
        <f>SUM(D39:D42)</f>
        <v>6508743.96</v>
      </c>
      <c r="E38" s="21">
        <f>SUM(E39:E42)</f>
        <v>0</v>
      </c>
      <c r="F38" s="21">
        <f>SUM(F39:F42)</f>
        <v>6508743.96</v>
      </c>
      <c r="G38" s="21">
        <f>SUM(G39:G42)</f>
        <v>7000000</v>
      </c>
      <c r="H38" s="21">
        <f t="shared" ref="H38:H59" si="17">F38-G38</f>
        <v>-491256.04000000004</v>
      </c>
    </row>
    <row r="39" spans="1:10" x14ac:dyDescent="0.2">
      <c r="A39" s="22" t="s">
        <v>66</v>
      </c>
      <c r="B39" s="23" t="s">
        <v>17</v>
      </c>
      <c r="C39" s="21">
        <v>5582815.1200000001</v>
      </c>
      <c r="D39" s="21">
        <v>5300711.28</v>
      </c>
      <c r="E39" s="21"/>
      <c r="F39" s="21">
        <f>D39+E39</f>
        <v>5300711.28</v>
      </c>
      <c r="G39" s="38">
        <v>5700000</v>
      </c>
      <c r="H39" s="21">
        <f t="shared" si="17"/>
        <v>-399288.71999999974</v>
      </c>
    </row>
    <row r="40" spans="1:10" x14ac:dyDescent="0.2">
      <c r="A40" s="22" t="s">
        <v>67</v>
      </c>
      <c r="B40" s="23" t="s">
        <v>18</v>
      </c>
      <c r="C40" s="21">
        <v>913739.28</v>
      </c>
      <c r="D40" s="21">
        <v>887869.56</v>
      </c>
      <c r="E40" s="21"/>
      <c r="F40" s="21">
        <f>D40+E40</f>
        <v>887869.56</v>
      </c>
      <c r="G40" s="38">
        <v>955000</v>
      </c>
      <c r="H40" s="21">
        <f t="shared" si="17"/>
        <v>-67130.439999999944</v>
      </c>
      <c r="I40" s="48">
        <f>F40/$F$39%</f>
        <v>16.750007934784179</v>
      </c>
      <c r="J40" s="48"/>
    </row>
    <row r="41" spans="1:10" x14ac:dyDescent="0.2">
      <c r="A41" s="22" t="s">
        <v>68</v>
      </c>
      <c r="B41" s="23" t="s">
        <v>19</v>
      </c>
      <c r="C41" s="21">
        <v>331952.15999999997</v>
      </c>
      <c r="D41" s="21">
        <v>320163.12</v>
      </c>
      <c r="E41" s="21"/>
      <c r="F41" s="21">
        <f>D41+E41</f>
        <v>320163.12</v>
      </c>
      <c r="G41" s="38">
        <v>345000</v>
      </c>
      <c r="H41" s="21">
        <f t="shared" si="17"/>
        <v>-24836.880000000005</v>
      </c>
      <c r="I41" s="48">
        <f t="shared" ref="I41:I42" si="18">F41/$F$39%</f>
        <v>6.0400029937114397</v>
      </c>
      <c r="J41" s="48"/>
    </row>
    <row r="42" spans="1:10" x14ac:dyDescent="0.2">
      <c r="A42" s="22" t="s">
        <v>69</v>
      </c>
      <c r="B42" s="23" t="s">
        <v>20</v>
      </c>
      <c r="C42" s="21">
        <v>-44759.14</v>
      </c>
      <c r="D42" s="21"/>
      <c r="E42" s="21"/>
      <c r="F42" s="21">
        <f>D42+E42</f>
        <v>0</v>
      </c>
      <c r="G42" s="38"/>
      <c r="H42" s="21">
        <f t="shared" si="17"/>
        <v>0</v>
      </c>
      <c r="I42" s="48">
        <f t="shared" si="18"/>
        <v>0</v>
      </c>
      <c r="J42" s="48">
        <f>SUM(I40:I42)</f>
        <v>22.790010928495619</v>
      </c>
    </row>
    <row r="43" spans="1:10" x14ac:dyDescent="0.2">
      <c r="A43" s="22"/>
      <c r="B43" s="23"/>
      <c r="C43" s="24"/>
      <c r="D43" s="24"/>
      <c r="E43" s="24"/>
      <c r="F43" s="24"/>
      <c r="G43" s="24"/>
      <c r="H43" s="21">
        <f t="shared" si="17"/>
        <v>0</v>
      </c>
    </row>
    <row r="44" spans="1:10" x14ac:dyDescent="0.2">
      <c r="A44" s="25"/>
      <c r="B44" s="29" t="s">
        <v>49</v>
      </c>
      <c r="C44" s="21">
        <f t="shared" ref="C44" si="19">SUM(C45:C46)</f>
        <v>1182660.6000000001</v>
      </c>
      <c r="D44" s="21">
        <f t="shared" ref="D44:G44" si="20">SUM(D45:D46)</f>
        <v>865126.92</v>
      </c>
      <c r="E44" s="21">
        <f t="shared" si="20"/>
        <v>0</v>
      </c>
      <c r="F44" s="21">
        <f t="shared" si="20"/>
        <v>865126.92</v>
      </c>
      <c r="G44" s="21">
        <f t="shared" si="20"/>
        <v>1200000</v>
      </c>
      <c r="H44" s="21">
        <f t="shared" si="17"/>
        <v>-334873.07999999996</v>
      </c>
    </row>
    <row r="45" spans="1:10" x14ac:dyDescent="0.2">
      <c r="A45" s="22" t="s">
        <v>70</v>
      </c>
      <c r="B45" s="23" t="s">
        <v>21</v>
      </c>
      <c r="C45" s="21"/>
      <c r="D45" s="21"/>
      <c r="E45" s="21"/>
      <c r="F45" s="21">
        <f>D45+E45</f>
        <v>0</v>
      </c>
      <c r="G45" s="38"/>
      <c r="H45" s="21">
        <f t="shared" si="17"/>
        <v>0</v>
      </c>
    </row>
    <row r="46" spans="1:10" x14ac:dyDescent="0.2">
      <c r="A46" s="22" t="s">
        <v>71</v>
      </c>
      <c r="B46" s="23" t="s">
        <v>22</v>
      </c>
      <c r="C46" s="21">
        <v>1182660.6000000001</v>
      </c>
      <c r="D46" s="21">
        <v>865126.92</v>
      </c>
      <c r="E46" s="21"/>
      <c r="F46" s="21">
        <f>D46+E46</f>
        <v>865126.92</v>
      </c>
      <c r="G46" s="40">
        <v>1200000</v>
      </c>
      <c r="H46" s="21">
        <f t="shared" si="17"/>
        <v>-334873.07999999996</v>
      </c>
    </row>
    <row r="47" spans="1:10" x14ac:dyDescent="0.2">
      <c r="A47" s="22"/>
      <c r="B47" s="23"/>
      <c r="C47" s="24"/>
      <c r="D47" s="24"/>
      <c r="E47" s="24"/>
      <c r="F47" s="24"/>
      <c r="G47" s="24"/>
      <c r="H47" s="21">
        <f t="shared" si="17"/>
        <v>0</v>
      </c>
    </row>
    <row r="48" spans="1:10" x14ac:dyDescent="0.2">
      <c r="A48" s="25"/>
      <c r="B48" s="29" t="s">
        <v>50</v>
      </c>
      <c r="C48" s="21">
        <f t="shared" ref="C48" si="21">SUM(C49:C50)</f>
        <v>521003.27999999997</v>
      </c>
      <c r="D48" s="21">
        <f t="shared" ref="D48:G48" si="22">SUM(D49:D50)</f>
        <v>371224.44</v>
      </c>
      <c r="E48" s="21">
        <f t="shared" si="22"/>
        <v>0</v>
      </c>
      <c r="F48" s="21">
        <f t="shared" si="22"/>
        <v>371224.44</v>
      </c>
      <c r="G48" s="21">
        <f t="shared" si="22"/>
        <v>541938</v>
      </c>
      <c r="H48" s="21">
        <f t="shared" si="17"/>
        <v>-170713.56</v>
      </c>
    </row>
    <row r="49" spans="1:11" x14ac:dyDescent="0.2">
      <c r="A49" s="22" t="s">
        <v>72</v>
      </c>
      <c r="B49" s="23" t="s">
        <v>23</v>
      </c>
      <c r="C49" s="21">
        <v>521034.61</v>
      </c>
      <c r="D49" s="21">
        <v>371224.44</v>
      </c>
      <c r="E49" s="21"/>
      <c r="F49" s="21">
        <f>D49+E49</f>
        <v>371224.44</v>
      </c>
      <c r="G49" s="38">
        <f>550000-8062</f>
        <v>541938</v>
      </c>
      <c r="H49" s="21">
        <f t="shared" si="17"/>
        <v>-170713.56</v>
      </c>
      <c r="K49" s="49">
        <v>-8062</v>
      </c>
    </row>
    <row r="50" spans="1:11" x14ac:dyDescent="0.2">
      <c r="A50" s="22" t="s">
        <v>73</v>
      </c>
      <c r="B50" s="23" t="s">
        <v>24</v>
      </c>
      <c r="C50" s="21">
        <v>-31.33</v>
      </c>
      <c r="D50" s="21"/>
      <c r="E50" s="21"/>
      <c r="F50" s="21">
        <f>D50+E50</f>
        <v>0</v>
      </c>
      <c r="G50" s="40"/>
      <c r="H50" s="21">
        <f t="shared" si="17"/>
        <v>0</v>
      </c>
    </row>
    <row r="51" spans="1:11" x14ac:dyDescent="0.2">
      <c r="A51" s="22"/>
      <c r="B51" s="23"/>
      <c r="C51" s="24"/>
      <c r="D51" s="24"/>
      <c r="E51" s="24"/>
      <c r="F51" s="24"/>
      <c r="G51" s="24"/>
      <c r="H51" s="21">
        <f t="shared" si="17"/>
        <v>0</v>
      </c>
    </row>
    <row r="52" spans="1:11" x14ac:dyDescent="0.2">
      <c r="A52" s="25"/>
      <c r="B52" s="29" t="s">
        <v>25</v>
      </c>
      <c r="C52" s="21">
        <f t="shared" ref="C52" si="23">SUM(C53:C55)</f>
        <v>4903</v>
      </c>
      <c r="D52" s="21">
        <f t="shared" ref="D52:G52" si="24">SUM(D53:D55)</f>
        <v>4700.04</v>
      </c>
      <c r="E52" s="21">
        <f t="shared" si="24"/>
        <v>0</v>
      </c>
      <c r="F52" s="21">
        <f t="shared" si="24"/>
        <v>4700.04</v>
      </c>
      <c r="G52" s="21">
        <f t="shared" si="24"/>
        <v>1200</v>
      </c>
      <c r="H52" s="21">
        <f t="shared" si="17"/>
        <v>3500.04</v>
      </c>
    </row>
    <row r="53" spans="1:11" x14ac:dyDescent="0.2">
      <c r="A53" s="22" t="s">
        <v>74</v>
      </c>
      <c r="B53" s="23" t="s">
        <v>26</v>
      </c>
      <c r="C53" s="21">
        <v>1403</v>
      </c>
      <c r="D53" s="21">
        <v>1200</v>
      </c>
      <c r="E53" s="21"/>
      <c r="F53" s="21">
        <f>D53+E53</f>
        <v>1200</v>
      </c>
      <c r="G53" s="38">
        <v>1200</v>
      </c>
      <c r="H53" s="21">
        <f t="shared" si="17"/>
        <v>0</v>
      </c>
    </row>
    <row r="54" spans="1:11" x14ac:dyDescent="0.2">
      <c r="A54" s="22" t="s">
        <v>75</v>
      </c>
      <c r="B54" s="23" t="s">
        <v>27</v>
      </c>
      <c r="C54" s="21">
        <v>3500</v>
      </c>
      <c r="D54" s="21">
        <v>3500.04</v>
      </c>
      <c r="E54" s="21"/>
      <c r="F54" s="21">
        <f>D54+E54</f>
        <v>3500.04</v>
      </c>
      <c r="G54" s="38"/>
      <c r="H54" s="21">
        <f t="shared" si="17"/>
        <v>3500.04</v>
      </c>
    </row>
    <row r="55" spans="1:11" x14ac:dyDescent="0.2">
      <c r="A55" s="22" t="s">
        <v>76</v>
      </c>
      <c r="B55" s="23" t="s">
        <v>28</v>
      </c>
      <c r="C55" s="21"/>
      <c r="D55" s="21">
        <v>0</v>
      </c>
      <c r="E55" s="21"/>
      <c r="F55" s="21">
        <f>D55+E55</f>
        <v>0</v>
      </c>
      <c r="G55" s="40"/>
      <c r="H55" s="21">
        <f t="shared" si="17"/>
        <v>0</v>
      </c>
    </row>
    <row r="56" spans="1:11" x14ac:dyDescent="0.2">
      <c r="A56" s="22"/>
      <c r="B56" s="23"/>
      <c r="C56" s="24"/>
      <c r="D56" s="24"/>
      <c r="E56" s="24"/>
      <c r="F56" s="24"/>
      <c r="G56" s="24"/>
      <c r="H56" s="21">
        <f t="shared" si="17"/>
        <v>0</v>
      </c>
    </row>
    <row r="57" spans="1:11" x14ac:dyDescent="0.2">
      <c r="A57" s="25"/>
      <c r="B57" s="29" t="s">
        <v>29</v>
      </c>
      <c r="C57" s="21">
        <f t="shared" ref="C57" si="25">SUM(C58:C59)</f>
        <v>1988136.05</v>
      </c>
      <c r="D57" s="21">
        <f t="shared" ref="D57:G57" si="26">SUM(D58:D59)</f>
        <v>1969249.08</v>
      </c>
      <c r="E57" s="21">
        <f t="shared" si="26"/>
        <v>0</v>
      </c>
      <c r="F57" s="21">
        <f t="shared" si="26"/>
        <v>1969249.08</v>
      </c>
      <c r="G57" s="21">
        <f t="shared" si="26"/>
        <v>1940000</v>
      </c>
      <c r="H57" s="21">
        <f t="shared" si="17"/>
        <v>29249.080000000075</v>
      </c>
    </row>
    <row r="58" spans="1:11" x14ac:dyDescent="0.2">
      <c r="A58" s="22" t="s">
        <v>77</v>
      </c>
      <c r="B58" s="23" t="s">
        <v>30</v>
      </c>
      <c r="C58" s="21">
        <v>1951604.3</v>
      </c>
      <c r="D58" s="21">
        <v>1878960.96</v>
      </c>
      <c r="E58" s="21"/>
      <c r="F58" s="21">
        <f>D58+E58</f>
        <v>1878960.96</v>
      </c>
      <c r="G58" s="38">
        <v>1900000</v>
      </c>
      <c r="H58" s="21">
        <f t="shared" si="17"/>
        <v>-21039.040000000037</v>
      </c>
    </row>
    <row r="59" spans="1:11" x14ac:dyDescent="0.2">
      <c r="A59" s="22" t="s">
        <v>78</v>
      </c>
      <c r="B59" s="23" t="s">
        <v>31</v>
      </c>
      <c r="C59" s="21">
        <v>36531.75</v>
      </c>
      <c r="D59" s="21">
        <v>90288.12</v>
      </c>
      <c r="E59" s="21"/>
      <c r="F59" s="21">
        <f>D59+E59</f>
        <v>90288.12</v>
      </c>
      <c r="G59" s="38">
        <v>40000</v>
      </c>
      <c r="H59" s="21">
        <f t="shared" si="17"/>
        <v>50288.119999999995</v>
      </c>
    </row>
    <row r="60" spans="1:11" x14ac:dyDescent="0.2">
      <c r="A60" s="22"/>
      <c r="B60" s="26" t="s">
        <v>46</v>
      </c>
      <c r="C60" s="24"/>
      <c r="D60" s="24"/>
      <c r="E60" s="36"/>
      <c r="F60" s="36"/>
      <c r="G60" s="36"/>
      <c r="H60" s="36"/>
    </row>
    <row r="61" spans="1:11" ht="15" x14ac:dyDescent="0.25">
      <c r="A61" s="34"/>
      <c r="B61" s="27" t="s">
        <v>32</v>
      </c>
      <c r="C61" s="28">
        <f t="shared" ref="C61" si="27">C57+C52+C48+C44+C38</f>
        <v>10480450.350000001</v>
      </c>
      <c r="D61" s="28">
        <f t="shared" ref="D61:G61" si="28">D57+D52+D48+D44+D38</f>
        <v>9719044.4399999995</v>
      </c>
      <c r="E61" s="28">
        <f t="shared" si="28"/>
        <v>0</v>
      </c>
      <c r="F61" s="28">
        <f t="shared" si="28"/>
        <v>9719044.4399999995</v>
      </c>
      <c r="G61" s="28">
        <f t="shared" si="28"/>
        <v>10683138</v>
      </c>
      <c r="H61" s="28">
        <f t="shared" ref="H61" si="29">F61-G61</f>
        <v>-964093.56000000052</v>
      </c>
    </row>
    <row r="62" spans="1:11" x14ac:dyDescent="0.2">
      <c r="A62" s="22"/>
      <c r="B62" s="4" t="s">
        <v>46</v>
      </c>
      <c r="C62" s="24"/>
      <c r="D62" s="24"/>
      <c r="E62" s="24"/>
      <c r="F62" s="24"/>
      <c r="G62" s="24"/>
      <c r="H62" s="24"/>
    </row>
    <row r="63" spans="1:11" ht="15" x14ac:dyDescent="0.25">
      <c r="A63" s="34"/>
      <c r="B63" s="27" t="s">
        <v>33</v>
      </c>
      <c r="C63" s="28">
        <f t="shared" ref="C63" si="30">C31+C33-C61</f>
        <v>-6699892.9600000009</v>
      </c>
      <c r="D63" s="28">
        <f t="shared" ref="D63:G63" si="31">D31+D33-D61</f>
        <v>-6676044.1199999992</v>
      </c>
      <c r="E63" s="28">
        <f t="shared" si="31"/>
        <v>0</v>
      </c>
      <c r="F63" s="28">
        <f t="shared" si="31"/>
        <v>-6676044.1199999992</v>
      </c>
      <c r="G63" s="28">
        <f t="shared" si="31"/>
        <v>-7120138</v>
      </c>
      <c r="H63" s="28">
        <f t="shared" ref="H63" si="32">H31-H61</f>
        <v>444093.88000000082</v>
      </c>
    </row>
    <row r="64" spans="1:11" x14ac:dyDescent="0.2">
      <c r="A64" s="22"/>
      <c r="B64" s="26" t="s">
        <v>46</v>
      </c>
      <c r="C64" s="24"/>
      <c r="D64" s="24"/>
      <c r="E64" s="24"/>
      <c r="F64" s="24"/>
      <c r="G64" s="24"/>
      <c r="H64" s="24"/>
    </row>
    <row r="65" spans="1:8" x14ac:dyDescent="0.2">
      <c r="A65" s="25"/>
      <c r="B65" s="29" t="s">
        <v>34</v>
      </c>
      <c r="C65" s="21">
        <f t="shared" ref="C65" si="33">SUM(C66:C68)</f>
        <v>0</v>
      </c>
      <c r="D65" s="21">
        <f t="shared" ref="D65:G65" si="34">SUM(D66:D68)</f>
        <v>0</v>
      </c>
      <c r="E65" s="21">
        <f t="shared" si="34"/>
        <v>0</v>
      </c>
      <c r="F65" s="21">
        <f t="shared" si="34"/>
        <v>0</v>
      </c>
      <c r="G65" s="21">
        <f t="shared" si="34"/>
        <v>0</v>
      </c>
      <c r="H65" s="21">
        <f>IF(G65=0,0,F65-G65)</f>
        <v>0</v>
      </c>
    </row>
    <row r="66" spans="1:8" x14ac:dyDescent="0.2">
      <c r="A66" s="22" t="s">
        <v>79</v>
      </c>
      <c r="B66" s="23" t="s">
        <v>35</v>
      </c>
      <c r="C66" s="21"/>
      <c r="D66" s="21">
        <v>0</v>
      </c>
      <c r="E66" s="21"/>
      <c r="F66" s="21">
        <f>D66+E66</f>
        <v>0</v>
      </c>
      <c r="G66" s="38"/>
      <c r="H66" s="21" t="str">
        <f>IF(G66="","",F66-G66)</f>
        <v/>
      </c>
    </row>
    <row r="67" spans="1:8" x14ac:dyDescent="0.2">
      <c r="A67" s="22" t="s">
        <v>80</v>
      </c>
      <c r="B67" s="23" t="s">
        <v>36</v>
      </c>
      <c r="C67" s="21"/>
      <c r="D67" s="21">
        <v>0</v>
      </c>
      <c r="E67" s="21"/>
      <c r="F67" s="21">
        <f>D67+E67</f>
        <v>0</v>
      </c>
      <c r="G67" s="38"/>
      <c r="H67" s="21" t="str">
        <f>IF(G67="","",F67-G67)</f>
        <v/>
      </c>
    </row>
    <row r="68" spans="1:8" x14ac:dyDescent="0.2">
      <c r="A68" s="22" t="s">
        <v>81</v>
      </c>
      <c r="B68" s="23" t="s">
        <v>37</v>
      </c>
      <c r="C68" s="21"/>
      <c r="D68" s="21">
        <v>0</v>
      </c>
      <c r="E68" s="21"/>
      <c r="F68" s="21">
        <f>D68+E68</f>
        <v>0</v>
      </c>
      <c r="G68" s="38"/>
      <c r="H68" s="21" t="str">
        <f>IF(G68="","",F68-G68)</f>
        <v/>
      </c>
    </row>
    <row r="69" spans="1:8" x14ac:dyDescent="0.2">
      <c r="A69" s="22"/>
      <c r="B69" s="1" t="s">
        <v>46</v>
      </c>
      <c r="C69" s="24"/>
      <c r="D69" s="24"/>
      <c r="E69" s="36"/>
      <c r="F69" s="36"/>
      <c r="G69" s="36"/>
      <c r="H69" s="36"/>
    </row>
    <row r="70" spans="1:8" x14ac:dyDescent="0.2">
      <c r="A70" s="25"/>
      <c r="B70" s="29" t="s">
        <v>38</v>
      </c>
      <c r="C70" s="21">
        <f>SUM(C71:C72)</f>
        <v>0</v>
      </c>
      <c r="D70" s="21">
        <f>D71-D72</f>
        <v>0</v>
      </c>
      <c r="E70" s="21">
        <f>E71-E72</f>
        <v>0</v>
      </c>
      <c r="F70" s="21">
        <f>F71-F72</f>
        <v>0</v>
      </c>
      <c r="G70" s="21">
        <f>G71-G72</f>
        <v>0</v>
      </c>
      <c r="H70" s="21">
        <f>IF(G70=0,0,G70-F70)</f>
        <v>0</v>
      </c>
    </row>
    <row r="71" spans="1:8" x14ac:dyDescent="0.2">
      <c r="A71" s="22" t="s">
        <v>82</v>
      </c>
      <c r="B71" s="23" t="s">
        <v>39</v>
      </c>
      <c r="C71" s="21"/>
      <c r="D71" s="21">
        <v>0</v>
      </c>
      <c r="E71" s="21"/>
      <c r="F71" s="21">
        <f>D71+E71</f>
        <v>0</v>
      </c>
      <c r="G71" s="38"/>
      <c r="H71" s="21" t="str">
        <f>IF(G71="","",G71-F71)</f>
        <v/>
      </c>
    </row>
    <row r="72" spans="1:8" x14ac:dyDescent="0.2">
      <c r="A72" s="22" t="s">
        <v>83</v>
      </c>
      <c r="B72" s="23" t="s">
        <v>40</v>
      </c>
      <c r="C72" s="21"/>
      <c r="D72" s="21">
        <v>0</v>
      </c>
      <c r="E72" s="21"/>
      <c r="F72" s="21">
        <f>D72+E72</f>
        <v>0</v>
      </c>
      <c r="G72" s="38"/>
      <c r="H72" s="21" t="str">
        <f>IF(G72="","",F72-G72)</f>
        <v/>
      </c>
    </row>
    <row r="73" spans="1:8" x14ac:dyDescent="0.2">
      <c r="A73" s="22"/>
      <c r="B73" s="26" t="s">
        <v>46</v>
      </c>
      <c r="C73" s="24"/>
      <c r="D73" s="24"/>
      <c r="E73" s="36"/>
      <c r="F73" s="36"/>
      <c r="G73" s="36"/>
      <c r="H73" s="36"/>
    </row>
    <row r="74" spans="1:8" x14ac:dyDescent="0.2">
      <c r="A74" s="25"/>
      <c r="B74" s="29" t="s">
        <v>41</v>
      </c>
      <c r="C74" s="21">
        <f t="shared" ref="C74" si="35">SUM(C75:C77)</f>
        <v>0</v>
      </c>
      <c r="D74" s="21">
        <f t="shared" ref="D74:G74" si="36">SUM(D75:D77)</f>
        <v>0</v>
      </c>
      <c r="E74" s="21">
        <f t="shared" si="36"/>
        <v>0</v>
      </c>
      <c r="F74" s="21">
        <f t="shared" si="36"/>
        <v>0</v>
      </c>
      <c r="G74" s="21">
        <f t="shared" si="36"/>
        <v>0</v>
      </c>
      <c r="H74" s="21">
        <f>IF(G74=0,0,F74-G74)</f>
        <v>0</v>
      </c>
    </row>
    <row r="75" spans="1:8" x14ac:dyDescent="0.2">
      <c r="A75" s="22" t="s">
        <v>84</v>
      </c>
      <c r="B75" s="23" t="s">
        <v>42</v>
      </c>
      <c r="C75" s="21"/>
      <c r="D75" s="21">
        <v>0</v>
      </c>
      <c r="E75" s="21"/>
      <c r="F75" s="21">
        <f>D75+E75</f>
        <v>0</v>
      </c>
      <c r="G75" s="38"/>
      <c r="H75" s="21" t="str">
        <f>IF(G75="","",F75-G75)</f>
        <v/>
      </c>
    </row>
    <row r="76" spans="1:8" x14ac:dyDescent="0.2">
      <c r="A76" s="22" t="s">
        <v>85</v>
      </c>
      <c r="B76" s="23" t="s">
        <v>43</v>
      </c>
      <c r="C76" s="21"/>
      <c r="D76" s="21">
        <v>0</v>
      </c>
      <c r="E76" s="21"/>
      <c r="F76" s="21">
        <f>D76+E76</f>
        <v>0</v>
      </c>
      <c r="G76" s="38"/>
      <c r="H76" s="21" t="str">
        <f>IF(G76="","",F76-G76)</f>
        <v/>
      </c>
    </row>
    <row r="77" spans="1:8" x14ac:dyDescent="0.2">
      <c r="A77" s="22" t="s">
        <v>86</v>
      </c>
      <c r="B77" s="23" t="s">
        <v>44</v>
      </c>
      <c r="C77" s="21"/>
      <c r="D77" s="21">
        <v>0</v>
      </c>
      <c r="E77" s="21"/>
      <c r="F77" s="21">
        <f>D77+E77</f>
        <v>0</v>
      </c>
      <c r="G77" s="38"/>
      <c r="H77" s="21" t="str">
        <f>IF(G77="","",F77-G77)</f>
        <v/>
      </c>
    </row>
    <row r="78" spans="1:8" x14ac:dyDescent="0.2">
      <c r="A78" s="30"/>
      <c r="B78" s="4" t="s">
        <v>46</v>
      </c>
      <c r="C78" s="24"/>
      <c r="D78" s="24"/>
      <c r="E78" s="36"/>
      <c r="F78" s="36"/>
      <c r="G78" s="36"/>
      <c r="H78" s="36"/>
    </row>
    <row r="79" spans="1:8" ht="15" x14ac:dyDescent="0.25">
      <c r="A79" s="35"/>
      <c r="B79" s="27" t="s">
        <v>45</v>
      </c>
      <c r="C79" s="28">
        <f>C63-C65-C70-C74</f>
        <v>-6699892.9600000009</v>
      </c>
      <c r="D79" s="28">
        <f>D63-D65+D70-D74</f>
        <v>-6676044.1199999992</v>
      </c>
      <c r="E79" s="28">
        <f>E63-E65+E70-E74</f>
        <v>0</v>
      </c>
      <c r="F79" s="28">
        <f>F63-F65+F70-F74</f>
        <v>-6676044.1199999992</v>
      </c>
      <c r="G79" s="28">
        <f>G63-G65+G70-G74</f>
        <v>-7120138</v>
      </c>
      <c r="H79" s="28">
        <f>H63-H65+H70-H74</f>
        <v>444093.88000000082</v>
      </c>
    </row>
    <row r="82" spans="1:2" ht="15" x14ac:dyDescent="0.25">
      <c r="A82" s="41" t="s">
        <v>97</v>
      </c>
    </row>
    <row r="83" spans="1:2" x14ac:dyDescent="0.2">
      <c r="B83" s="42"/>
    </row>
    <row r="84" spans="1:2" x14ac:dyDescent="0.2">
      <c r="B84" s="43"/>
    </row>
    <row r="85" spans="1:2" x14ac:dyDescent="0.2">
      <c r="B85" s="43"/>
    </row>
    <row r="86" spans="1:2" x14ac:dyDescent="0.2">
      <c r="B86" s="43"/>
    </row>
    <row r="87" spans="1:2" x14ac:dyDescent="0.2">
      <c r="B87" s="43"/>
    </row>
    <row r="88" spans="1:2" x14ac:dyDescent="0.2">
      <c r="B88" s="43"/>
    </row>
    <row r="89" spans="1:2" x14ac:dyDescent="0.2">
      <c r="B89" s="43"/>
    </row>
    <row r="90" spans="1:2" x14ac:dyDescent="0.2">
      <c r="B90" s="43"/>
    </row>
    <row r="91" spans="1:2" x14ac:dyDescent="0.2">
      <c r="B91" s="43"/>
    </row>
    <row r="92" spans="1:2" x14ac:dyDescent="0.2">
      <c r="B92" s="43"/>
    </row>
    <row r="93" spans="1:2" x14ac:dyDescent="0.2">
      <c r="B93" s="43"/>
    </row>
    <row r="94" spans="1:2" x14ac:dyDescent="0.2">
      <c r="B94" s="43"/>
    </row>
    <row r="95" spans="1:2" x14ac:dyDescent="0.2">
      <c r="B95" s="43"/>
    </row>
  </sheetData>
  <phoneticPr fontId="7" type="noConversion"/>
  <conditionalFormatting sqref="A79">
    <cfRule type="expression" dxfId="0" priority="1" stopIfTrue="1">
      <formula>#REF!="Y"</formula>
    </cfRule>
  </conditionalFormatting>
  <pageMargins left="0.78740157480314965" right="0.78740157480314965" top="0.78740157480314965" bottom="0.78740157480314965" header="0.51181102362204722" footer="0.51181102362204722"/>
  <pageSetup paperSize="9" scale="59" orientation="portrait" r:id="rId1"/>
  <headerFooter alignWithMargins="0">
    <oddHeader>&amp;R&amp;D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Kokousasiakirja Turku" ma:contentTypeID="0x010100BABE01DC4AF04CBC98B987127D9FC69A0600CAEF79B6090B4D4E9019BABCAA556F58" ma:contentTypeVersion="118" ma:contentTypeDescription="Luo uusi asiakirja." ma:contentTypeScope="" ma:versionID="45994132e156d6052e59c5b088eddb78">
  <xsd:schema xmlns:xsd="http://www.w3.org/2001/XMLSchema" xmlns:xs="http://www.w3.org/2001/XMLSchema" xmlns:p="http://schemas.microsoft.com/office/2006/metadata/properties" xmlns:ns2="b03131df-fdca-4f96-b491-cb071e0af91d" xmlns:ns3="http://schemas.microsoft.com/sharepoint/v4" targetNamespace="http://schemas.microsoft.com/office/2006/metadata/properties" ma:root="true" ma:fieldsID="7097de65976a6aaceb9a344f8bb37c75" ns2:_="" ns3:_="">
    <xsd:import namespace="b03131df-fdca-4f96-b491-cb071e0af91d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_Julkisuus_" minOccurs="0"/>
                <xsd:element ref="ns2:Päätös-_x0020__x002f_kokouspvm"/>
                <xsd:element ref="ns2:_dlc_DocId" minOccurs="0"/>
                <xsd:element ref="ns2:_dlc_DocIdUrl" minOccurs="0"/>
                <xsd:element ref="ns2:_dlc_DocIdPersistId" minOccurs="0"/>
                <xsd:element ref="ns2:ac19b25ddc254828948cf4ce84aad47a" minOccurs="0"/>
                <xsd:element ref="ns2:TaxCatchAll" minOccurs="0"/>
                <xsd:element ref="ns2:TaxCatchAllLabel" minOccurs="0"/>
                <xsd:element ref="ns2:Kuvaus_x0020_" minOccurs="0"/>
                <xsd:element ref="ns3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3131df-fdca-4f96-b491-cb071e0af91d" elementFormDefault="qualified">
    <xsd:import namespace="http://schemas.microsoft.com/office/2006/documentManagement/types"/>
    <xsd:import namespace="http://schemas.microsoft.com/office/infopath/2007/PartnerControls"/>
    <xsd:element name="_Julkisuus_" ma:index="1" nillable="true" ma:displayName="Julkisuus" ma:default="Julkinen" ma:format="Dropdown" ma:internalName="_Julkisuus_">
      <xsd:simpleType>
        <xsd:restriction base="dms:Choice">
          <xsd:enumeration value="Julkinen"/>
          <xsd:enumeration value="Salassa pidettävä"/>
        </xsd:restriction>
      </xsd:simpleType>
    </xsd:element>
    <xsd:element name="Päätös-_x0020__x002f_kokouspvm" ma:index="2" ma:displayName="Päätös- /kokouspvm" ma:format="DateOnly" ma:internalName="P_x00e4__x00e4_t_x00f6_s_x002d__x0020__x002F_kokouspvm">
      <xsd:simpleType>
        <xsd:restriction base="dms:DateTime"/>
      </xsd:simpleType>
    </xsd:element>
    <xsd:element name="_dlc_DocId" ma:index="7" nillable="true" ma:displayName="Tiedostotunnisteen arvo" ma:description="Tälle kohteelle määritetyn tiedostotunnisteen arvo." ma:internalName="_dlc_DocId" ma:readOnly="true">
      <xsd:simpleType>
        <xsd:restriction base="dms:Text"/>
      </xsd:simpleType>
    </xsd:element>
    <xsd:element name="_dlc_DocIdUrl" ma:index="8" nillable="true" ma:displayName="Tiedostotunniste" ma:description="Tämän tiedoston pysyvä linkki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ac19b25ddc254828948cf4ce84aad47a" ma:index="12" ma:taxonomy="true" ma:internalName="ac19b25ddc254828948cf4ce84aad47a" ma:taxonomyFieldName="_Kokousasiakirjan_x0020_tyyppi" ma:displayName="Kokousasiakirjan tyyppi" ma:default="" ma:fieldId="{ac19b25d-dc25-4828-948c-f4ce84aad47a}" ma:sspId="6948e327-c22f-45f3-ba73-76ec8822dedd" ma:termSetId="c95bffc7-408b-460f-9aa3-056411bfe71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3" nillable="true" ma:displayName="Taxonomy Catch All Column" ma:hidden="true" ma:list="{2463b85d-2072-414b-8629-83c340b48517}" ma:internalName="TaxCatchAll" ma:showField="CatchAllData" ma:web="bea15e65-8c78-441e-8ae4-ac197ad4cd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4" nillable="true" ma:displayName="Taxonomy Catch All Column1" ma:hidden="true" ma:list="{2463b85d-2072-414b-8629-83c340b48517}" ma:internalName="TaxCatchAllLabel" ma:readOnly="true" ma:showField="CatchAllDataLabel" ma:web="bea15e65-8c78-441e-8ae4-ac197ad4cd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Kuvaus_x0020_" ma:index="18" nillable="true" ma:displayName="Kuvaus" ma:internalName="Kuvaus_x0020_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9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7" ma:displayName="Sisältölaji"/>
        <xsd:element ref="dc:title" minOccurs="0" maxOccurs="1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19b25ddc254828948cf4ce84aad47a xmlns="b03131df-fdca-4f96-b491-cb071e0af91d">
      <Terms xmlns="http://schemas.microsoft.com/office/infopath/2007/PartnerControls">
        <TermInfo xmlns="http://schemas.microsoft.com/office/infopath/2007/PartnerControls">
          <TermName xmlns="http://schemas.microsoft.com/office/infopath/2007/PartnerControls">Liite</TermName>
          <TermId xmlns="http://schemas.microsoft.com/office/infopath/2007/PartnerControls">2bf75084-fc5f-437d-8688-7a1f79a9adba</TermId>
        </TermInfo>
      </Terms>
    </ac19b25ddc254828948cf4ce84aad47a>
    <_Julkisuus_ xmlns="b03131df-fdca-4f96-b491-cb071e0af91d">Julkinen</_Julkisuus_>
    <TaxCatchAll xmlns="b03131df-fdca-4f96-b491-cb071e0af91d">
      <Value>11</Value>
    </TaxCatchAll>
    <Päätös-_x0020__x002f_kokouspvm xmlns="b03131df-fdca-4f96-b491-cb071e0af91d">2014-04-22T21:00:00+00:00</Päätös-_x0020__x002f_kokouspvm>
    <Kuvaus_x0020_ xmlns="b03131df-fdca-4f96-b491-cb071e0af91d">Osavuosikatsaukseen1 liittyvä ennuste 31.12.2014</Kuvaus_x0020_>
    <IconOverlay xmlns="http://schemas.microsoft.com/sharepoint/v4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/>
</file>

<file path=customXml/item5.xml><?xml version="1.0" encoding="utf-8"?>
<?mso-contentType ?>
<SharedContentType xmlns="Microsoft.SharePoint.Taxonomy.ContentTypeSync" SourceId="6948e327-c22f-45f3-ba73-76ec8822dedd" ContentTypeId="0x010100BABE01DC4AF04CBC98B987127D9FC69A06" PreviousValue="false"/>
</file>

<file path=customXml/itemProps1.xml><?xml version="1.0" encoding="utf-8"?>
<ds:datastoreItem xmlns:ds="http://schemas.openxmlformats.org/officeDocument/2006/customXml" ds:itemID="{1E9060FF-A493-4FBA-BB60-EEF67FEAF0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03131df-fdca-4f96-b491-cb071e0af91d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DD377AE-E3C9-4513-A90E-3AA789A05FBB}">
  <ds:schemaRefs>
    <ds:schemaRef ds:uri="http://purl.org/dc/elements/1.1/"/>
    <ds:schemaRef ds:uri="http://www.w3.org/XML/1998/namespace"/>
    <ds:schemaRef ds:uri="b03131df-fdca-4f96-b491-cb071e0af91d"/>
    <ds:schemaRef ds:uri="http://schemas.microsoft.com/office/infopath/2007/PartnerControls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schemas.microsoft.com/sharepoint/v4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16246A19-5738-4927-B07E-E87C52A6D0AF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2FA6116-2D94-4D03-83CD-C3F094648E35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3DCB0359-6497-4214-AF40-A03E1DA069B1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10</vt:i4>
      </vt:variant>
      <vt:variant>
        <vt:lpstr>Nimetyt alueet</vt:lpstr>
      </vt:variant>
      <vt:variant>
        <vt:i4>1</vt:i4>
      </vt:variant>
    </vt:vector>
  </HeadingPairs>
  <TitlesOfParts>
    <vt:vector size="11" baseType="lpstr">
      <vt:lpstr>VAPELK</vt:lpstr>
      <vt:lpstr>VAL YHT</vt:lpstr>
      <vt:lpstr>VAKAOP</vt:lpstr>
      <vt:lpstr>VAVARKPA</vt:lpstr>
      <vt:lpstr>VAPERUSO</vt:lpstr>
      <vt:lpstr>VARUKAOP </vt:lpstr>
      <vt:lpstr>LALUKIOT</vt:lpstr>
      <vt:lpstr>LAMMATIT </vt:lpstr>
      <vt:lpstr>LAIKUIS</vt:lpstr>
      <vt:lpstr>INVESTOINTIOSA </vt:lpstr>
      <vt:lpstr>'INVESTOINTIOSA '!Tulostusalue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Valtteri Mikkola</dc:creator>
  <cp:lastModifiedBy>Lehmusto Hanna</cp:lastModifiedBy>
  <cp:lastPrinted>2014-03-26T06:54:07Z</cp:lastPrinted>
  <dcterms:created xsi:type="dcterms:W3CDTF">2010-05-19T10:31:59Z</dcterms:created>
  <dcterms:modified xsi:type="dcterms:W3CDTF">2014-04-24T10:08:50Z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0x010100BABE01DC4AF04CBC98B987127D9FC69A0600CAEF79B6090B4D4E9019BABCAA556F58</vt:lpwstr>
  </property>
  <property fmtid="{D5CDD505-2E9C-101B-9397-08002B2CF9AE}" pid="3" name="URL">
    <vt:lpwstr>, </vt:lpwstr>
  </property>
  <property fmtid="{D5CDD505-2E9C-101B-9397-08002B2CF9AE}" pid="4" name="_Kokousasiakirjan tyyppi">
    <vt:lpwstr>11;#Liite|2bf75084-fc5f-437d-8688-7a1f79a9adba</vt:lpwstr>
  </property>
</Properties>
</file>