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definedNames>
    <definedName name="_xlnm.Print_Area" localSheetId="0">Taul1!$B$5:$I$90</definedName>
  </definedNames>
  <calcPr calcId="145621"/>
</workbook>
</file>

<file path=xl/calcChain.xml><?xml version="1.0" encoding="utf-8"?>
<calcChain xmlns="http://schemas.openxmlformats.org/spreadsheetml/2006/main">
  <c r="H90" i="1" l="1"/>
  <c r="H89" i="1"/>
  <c r="H88" i="1"/>
  <c r="G85" i="1"/>
  <c r="G89" i="1"/>
  <c r="G88" i="1"/>
  <c r="G90" i="1"/>
  <c r="G82" i="1"/>
  <c r="G81" i="1"/>
  <c r="G79" i="1"/>
  <c r="G61" i="1" l="1"/>
  <c r="G60" i="1"/>
  <c r="G59" i="1"/>
  <c r="G69" i="1"/>
  <c r="G68" i="1"/>
  <c r="G67" i="1"/>
  <c r="I29" i="1" l="1"/>
  <c r="I28" i="1"/>
  <c r="H28" i="1"/>
  <c r="G29" i="1"/>
  <c r="G28" i="1"/>
  <c r="H29" i="1"/>
  <c r="G39" i="1"/>
  <c r="H25" i="1"/>
  <c r="H24" i="1"/>
  <c r="H23" i="1"/>
  <c r="G50" i="1"/>
  <c r="G13" i="1"/>
  <c r="G9" i="1"/>
  <c r="G21" i="1"/>
  <c r="G26" i="1" s="1"/>
  <c r="H19" i="1"/>
  <c r="H9" i="1"/>
  <c r="H13" i="1" s="1"/>
  <c r="G83" i="1" l="1"/>
  <c r="I19" i="1"/>
  <c r="G30" i="1"/>
  <c r="I13" i="1"/>
  <c r="I9" i="1"/>
  <c r="H21" i="1"/>
  <c r="H26" i="1" s="1"/>
  <c r="H30" i="1" s="1"/>
  <c r="I26" i="1" l="1"/>
  <c r="I30" i="1" s="1"/>
</calcChain>
</file>

<file path=xl/sharedStrings.xml><?xml version="1.0" encoding="utf-8"?>
<sst xmlns="http://schemas.openxmlformats.org/spreadsheetml/2006/main" count="57" uniqueCount="40">
  <si>
    <t>Perusopetuksen tulosalue</t>
  </si>
  <si>
    <t>Saadut tuet ja avustukset</t>
  </si>
  <si>
    <t>Henkilöstömenot</t>
  </si>
  <si>
    <t>TVT-menot</t>
  </si>
  <si>
    <t>Retket</t>
  </si>
  <si>
    <t>Koulutus</t>
  </si>
  <si>
    <t>Muut menot (leirit)</t>
  </si>
  <si>
    <t>Yhteensä</t>
  </si>
  <si>
    <t>Lukiokoulutuksen tulosalue</t>
  </si>
  <si>
    <t>lisäys</t>
  </si>
  <si>
    <t>sisältyy jo 2013 talousarvioon</t>
  </si>
  <si>
    <t>yhteensä</t>
  </si>
  <si>
    <t>Turun Seudun urheiluakatemialle myönnetty avustus koordinaatio- ja asiantuntijapalveluihin</t>
  </si>
  <si>
    <t>Aikuiskoulutuksen tulosalue</t>
  </si>
  <si>
    <t>Materiaalit</t>
  </si>
  <si>
    <t>Ostopalvelut</t>
  </si>
  <si>
    <t>Ammatillisen koulutuksen tulosalue</t>
  </si>
  <si>
    <t>Nuorten aikuisten osaamisohjelman toteuttaminen, oppilaitosmuotoinen koulutus</t>
  </si>
  <si>
    <t>Nuorten aikuisten osaamisohjelman toteuttaminen, oppisopimuskoulutus</t>
  </si>
  <si>
    <t>Netto</t>
  </si>
  <si>
    <t>Valtion erityisavustus ryhmäkokojen pienentämiseksi 2013 - 2014:</t>
  </si>
  <si>
    <t>Valtion erityisavustus koulutuksellista tasa-arvoa edistäviin toimenpiteisiin 2013 - 2014:</t>
  </si>
  <si>
    <t>Tulot yhteensä, lisäys talousarvioon</t>
  </si>
  <si>
    <t>Menot yhteensä, lisäys talousarvioon</t>
  </si>
  <si>
    <t>Asiantuntijapalveluiden hankinta, lisäys talousarvioon</t>
  </si>
  <si>
    <t>Yhteensä, lisäys talousarvioon</t>
  </si>
  <si>
    <t>Saadut tuet ja avustukset, lisäys talousarvioon</t>
  </si>
  <si>
    <t>Oppisopimuksen lisäkoulutukseen myönnetyt 34 lisäpaikkaa</t>
  </si>
  <si>
    <t>Erityisavustus korotettujen koulutuskorvausten maksamiseen</t>
  </si>
  <si>
    <t>Turun kaupunki, valtionosuudet (45 perustutkintopaikkaa)</t>
  </si>
  <si>
    <t>Tulosalueen nettolisäys</t>
  </si>
  <si>
    <t>vuonna 2013 perusopetuksen tai perusopetuksen lisäopetuksen</t>
  </si>
  <si>
    <t>(10. luokan) päättäneiden oppisopimuksena toteutettavaan</t>
  </si>
  <si>
    <t>ammatilliseen perus- ja lisäkoulutukseen</t>
  </si>
  <si>
    <t>Turun kaupunki, valtionosuudet (60 opiskelijatyövuotta)</t>
  </si>
  <si>
    <t>Turun kaupunki, valtionosuudet (85 oppisopimuspaikkaa)</t>
  </si>
  <si>
    <t>Turun kaupunki, valtionosuudet (34 lisäkoulutuspaikkaa)</t>
  </si>
  <si>
    <t>Sivistystoimialan toimintatuottojen lisäys</t>
  </si>
  <si>
    <t>Sivistystoimialan toimintamenojen lisäys</t>
  </si>
  <si>
    <t>Nettolisäys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</si>
</sst>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3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0"/>
  <sheetViews>
    <sheetView tabSelected="1" zoomScaleNormal="100" workbookViewId="0">
      <selection activeCell="D3" sqref="D3"/>
    </sheetView>
  </sheetViews>
  <sheetFormatPr defaultRowHeight="14.25" x14ac:dyDescent="0.2"/>
  <cols>
    <col min="2" max="2" width="17.875" customWidth="1"/>
    <col min="7" max="8" width="9.5" bestFit="1" customWidth="1"/>
    <col min="9" max="9" width="12.875" customWidth="1"/>
  </cols>
  <sheetData>
    <row r="4" spans="2:9" x14ac:dyDescent="0.2">
      <c r="E4" s="1"/>
    </row>
    <row r="5" spans="2:9" ht="18" x14ac:dyDescent="0.25">
      <c r="B5" s="3" t="s">
        <v>0</v>
      </c>
      <c r="C5" s="4"/>
      <c r="D5" s="4"/>
      <c r="E5" s="5"/>
      <c r="F5" s="4"/>
      <c r="G5" s="3">
        <v>2013</v>
      </c>
      <c r="H5" s="3">
        <v>2014</v>
      </c>
      <c r="I5" s="6" t="s">
        <v>11</v>
      </c>
    </row>
    <row r="6" spans="2:9" x14ac:dyDescent="0.2">
      <c r="E6" s="1"/>
    </row>
    <row r="7" spans="2:9" ht="15" x14ac:dyDescent="0.25">
      <c r="B7" s="2" t="s">
        <v>20</v>
      </c>
      <c r="E7" s="1"/>
    </row>
    <row r="9" spans="2:9" x14ac:dyDescent="0.2">
      <c r="B9" t="s">
        <v>1</v>
      </c>
      <c r="G9" s="1">
        <f>+G10+G11</f>
        <v>1037959</v>
      </c>
      <c r="H9" s="1">
        <f>2491100-1037958</f>
        <v>1453142</v>
      </c>
      <c r="I9" s="1">
        <f>+G9+H9-0.6</f>
        <v>2491100.4</v>
      </c>
    </row>
    <row r="10" spans="2:9" x14ac:dyDescent="0.2">
      <c r="B10" t="s">
        <v>10</v>
      </c>
      <c r="G10" s="1">
        <v>760659</v>
      </c>
      <c r="H10" s="1"/>
    </row>
    <row r="11" spans="2:9" x14ac:dyDescent="0.2">
      <c r="B11" t="s">
        <v>9</v>
      </c>
      <c r="G11" s="1">
        <v>277300</v>
      </c>
      <c r="H11" s="1"/>
    </row>
    <row r="12" spans="2:9" x14ac:dyDescent="0.2">
      <c r="G12" s="1"/>
      <c r="H12" s="1"/>
    </row>
    <row r="13" spans="2:9" x14ac:dyDescent="0.2">
      <c r="B13" t="s">
        <v>2</v>
      </c>
      <c r="G13" s="1">
        <f>+G14+G15</f>
        <v>-1037959</v>
      </c>
      <c r="H13" s="1">
        <f>-H9</f>
        <v>-1453142</v>
      </c>
      <c r="I13" s="1">
        <f>+G13+H13</f>
        <v>-2491101</v>
      </c>
    </row>
    <row r="14" spans="2:9" x14ac:dyDescent="0.2">
      <c r="B14" t="s">
        <v>10</v>
      </c>
      <c r="G14" s="1">
        <v>-760659</v>
      </c>
      <c r="H14" s="1"/>
    </row>
    <row r="15" spans="2:9" x14ac:dyDescent="0.2">
      <c r="B15" t="s">
        <v>9</v>
      </c>
      <c r="G15" s="1">
        <v>-277300</v>
      </c>
      <c r="H15" s="1"/>
    </row>
    <row r="16" spans="2:9" x14ac:dyDescent="0.2">
      <c r="G16" s="1"/>
      <c r="H16" s="1"/>
    </row>
    <row r="17" spans="2:9" ht="15" x14ac:dyDescent="0.25">
      <c r="B17" s="2" t="s">
        <v>21</v>
      </c>
      <c r="G17" s="1"/>
      <c r="H17" s="1"/>
    </row>
    <row r="18" spans="2:9" x14ac:dyDescent="0.2">
      <c r="G18" s="1"/>
      <c r="H18" s="1"/>
    </row>
    <row r="19" spans="2:9" x14ac:dyDescent="0.2">
      <c r="B19" t="s">
        <v>1</v>
      </c>
      <c r="G19" s="1">
        <v>1119197</v>
      </c>
      <c r="H19" s="1">
        <f>2237182-G19</f>
        <v>1117985</v>
      </c>
      <c r="I19" s="1">
        <f>+G19+H19</f>
        <v>2237182</v>
      </c>
    </row>
    <row r="20" spans="2:9" x14ac:dyDescent="0.2">
      <c r="G20" s="1"/>
      <c r="H20" s="1"/>
      <c r="I20" s="1"/>
    </row>
    <row r="21" spans="2:9" x14ac:dyDescent="0.2">
      <c r="B21" t="s">
        <v>2</v>
      </c>
      <c r="G21" s="1">
        <f>-769698+0.6</f>
        <v>-769697.4</v>
      </c>
      <c r="H21" s="1">
        <f>G21/5*7+58</f>
        <v>-1077518.3600000001</v>
      </c>
    </row>
    <row r="22" spans="2:9" x14ac:dyDescent="0.2">
      <c r="B22" t="s">
        <v>3</v>
      </c>
      <c r="G22" s="1">
        <v>-320595</v>
      </c>
      <c r="H22" s="1"/>
    </row>
    <row r="23" spans="2:9" x14ac:dyDescent="0.2">
      <c r="B23" t="s">
        <v>4</v>
      </c>
      <c r="G23" s="1">
        <v>-17792</v>
      </c>
      <c r="H23" s="1">
        <f t="shared" ref="H23:H25" si="0">G23/5*7</f>
        <v>-24908.799999999999</v>
      </c>
    </row>
    <row r="24" spans="2:9" x14ac:dyDescent="0.2">
      <c r="B24" t="s">
        <v>5</v>
      </c>
      <c r="G24" s="1">
        <v>-917</v>
      </c>
      <c r="H24" s="1">
        <f t="shared" si="0"/>
        <v>-1283.8</v>
      </c>
    </row>
    <row r="25" spans="2:9" x14ac:dyDescent="0.2">
      <c r="B25" t="s">
        <v>6</v>
      </c>
      <c r="G25" s="1">
        <v>-10196</v>
      </c>
      <c r="H25" s="1">
        <f t="shared" si="0"/>
        <v>-14274.4</v>
      </c>
    </row>
    <row r="26" spans="2:9" x14ac:dyDescent="0.2">
      <c r="B26" t="s">
        <v>7</v>
      </c>
      <c r="G26" s="1">
        <f>SUM(G21:G25)</f>
        <v>-1119197.3999999999</v>
      </c>
      <c r="H26" s="1">
        <f>SUM(H21:H25)</f>
        <v>-1117985.3600000001</v>
      </c>
      <c r="I26" s="1">
        <f>+G26+H26+0.4</f>
        <v>-2237182.36</v>
      </c>
    </row>
    <row r="27" spans="2:9" x14ac:dyDescent="0.2">
      <c r="G27" s="1"/>
      <c r="H27" s="1"/>
    </row>
    <row r="28" spans="2:9" x14ac:dyDescent="0.2">
      <c r="B28" t="s">
        <v>22</v>
      </c>
      <c r="G28" s="1">
        <f>+G11+G19</f>
        <v>1396497</v>
      </c>
      <c r="H28" s="1">
        <f>+H9+H19</f>
        <v>2571127</v>
      </c>
      <c r="I28" s="1">
        <f>+G28+H28</f>
        <v>3967624</v>
      </c>
    </row>
    <row r="29" spans="2:9" x14ac:dyDescent="0.2">
      <c r="B29" t="s">
        <v>23</v>
      </c>
      <c r="G29" s="1">
        <f>+G15+G26</f>
        <v>-1396497.4</v>
      </c>
      <c r="H29" s="1">
        <f>+H13+H26</f>
        <v>-2571127.3600000003</v>
      </c>
      <c r="I29" s="1">
        <f>+G29+H29+0.6</f>
        <v>-3967624.16</v>
      </c>
    </row>
    <row r="30" spans="2:9" x14ac:dyDescent="0.2">
      <c r="B30" t="s">
        <v>19</v>
      </c>
      <c r="G30" s="1">
        <f>+G28+G29</f>
        <v>-0.39999999990686774</v>
      </c>
      <c r="H30" s="1">
        <f t="shared" ref="H30:I30" si="1">+H28+H29</f>
        <v>-0.36000000033527613</v>
      </c>
      <c r="I30" s="1">
        <f t="shared" si="1"/>
        <v>-0.16000000014901161</v>
      </c>
    </row>
    <row r="31" spans="2:9" x14ac:dyDescent="0.2">
      <c r="G31" s="1"/>
      <c r="H31" s="1"/>
    </row>
    <row r="32" spans="2:9" x14ac:dyDescent="0.2">
      <c r="G32" s="1"/>
      <c r="H32" s="1"/>
    </row>
    <row r="33" spans="2:8" ht="18" x14ac:dyDescent="0.25">
      <c r="B33" s="3" t="s">
        <v>8</v>
      </c>
      <c r="C33" s="4"/>
      <c r="D33" s="4"/>
      <c r="E33" s="4"/>
      <c r="F33" s="4"/>
      <c r="G33" s="7">
        <v>2013</v>
      </c>
      <c r="H33" s="1"/>
    </row>
    <row r="34" spans="2:8" x14ac:dyDescent="0.2">
      <c r="G34" s="1"/>
      <c r="H34" s="1"/>
    </row>
    <row r="35" spans="2:8" ht="15" x14ac:dyDescent="0.25">
      <c r="B35" s="2" t="s">
        <v>12</v>
      </c>
      <c r="G35" s="1"/>
      <c r="H35" s="1"/>
    </row>
    <row r="36" spans="2:8" x14ac:dyDescent="0.2">
      <c r="G36" s="1"/>
      <c r="H36" s="1"/>
    </row>
    <row r="37" spans="2:8" x14ac:dyDescent="0.2">
      <c r="B37" t="s">
        <v>26</v>
      </c>
      <c r="G37" s="1">
        <v>90000</v>
      </c>
      <c r="H37" s="1"/>
    </row>
    <row r="38" spans="2:8" x14ac:dyDescent="0.2">
      <c r="B38" t="s">
        <v>24</v>
      </c>
      <c r="G38" s="1">
        <v>-90000</v>
      </c>
      <c r="H38" s="1"/>
    </row>
    <row r="39" spans="2:8" x14ac:dyDescent="0.2">
      <c r="B39" t="s">
        <v>19</v>
      </c>
      <c r="G39" s="1">
        <f>+G37+G38</f>
        <v>0</v>
      </c>
      <c r="H39" s="1"/>
    </row>
    <row r="40" spans="2:8" x14ac:dyDescent="0.2">
      <c r="G40" s="1"/>
      <c r="H40" s="1"/>
    </row>
    <row r="41" spans="2:8" ht="18" x14ac:dyDescent="0.25">
      <c r="B41" s="3" t="s">
        <v>13</v>
      </c>
      <c r="C41" s="4"/>
      <c r="D41" s="4"/>
      <c r="E41" s="4"/>
      <c r="F41" s="4"/>
      <c r="G41" s="7">
        <v>2013</v>
      </c>
      <c r="H41" s="1"/>
    </row>
    <row r="42" spans="2:8" x14ac:dyDescent="0.2">
      <c r="G42" s="1"/>
      <c r="H42" s="1"/>
    </row>
    <row r="43" spans="2:8" ht="15" x14ac:dyDescent="0.25">
      <c r="B43" s="2" t="s">
        <v>17</v>
      </c>
    </row>
    <row r="44" spans="2:8" x14ac:dyDescent="0.2">
      <c r="G44" s="1"/>
    </row>
    <row r="45" spans="2:8" x14ac:dyDescent="0.2">
      <c r="B45" t="s">
        <v>34</v>
      </c>
      <c r="G45" s="1">
        <v>491978</v>
      </c>
    </row>
    <row r="46" spans="2:8" x14ac:dyDescent="0.2">
      <c r="G46" s="1"/>
    </row>
    <row r="47" spans="2:8" x14ac:dyDescent="0.2">
      <c r="B47" t="s">
        <v>2</v>
      </c>
      <c r="G47" s="1">
        <v>-393582</v>
      </c>
    </row>
    <row r="48" spans="2:8" x14ac:dyDescent="0.2">
      <c r="B48" t="s">
        <v>14</v>
      </c>
      <c r="G48" s="1">
        <v>-73797</v>
      </c>
    </row>
    <row r="49" spans="2:9" x14ac:dyDescent="0.2">
      <c r="B49" t="s">
        <v>15</v>
      </c>
      <c r="G49" s="1">
        <v>-24599</v>
      </c>
    </row>
    <row r="50" spans="2:9" x14ac:dyDescent="0.2">
      <c r="B50" t="s">
        <v>25</v>
      </c>
      <c r="G50" s="1">
        <f>SUM(G47:G49)</f>
        <v>-491978</v>
      </c>
      <c r="I50" s="1"/>
    </row>
    <row r="51" spans="2:9" x14ac:dyDescent="0.2">
      <c r="G51" s="1"/>
    </row>
    <row r="52" spans="2:9" x14ac:dyDescent="0.2">
      <c r="G52" s="1"/>
    </row>
    <row r="53" spans="2:9" ht="18" x14ac:dyDescent="0.25">
      <c r="B53" s="3" t="s">
        <v>16</v>
      </c>
      <c r="C53" s="4"/>
      <c r="D53" s="4"/>
      <c r="E53" s="4"/>
      <c r="F53" s="4"/>
      <c r="G53" s="7">
        <v>2013</v>
      </c>
    </row>
    <row r="54" spans="2:9" x14ac:dyDescent="0.2">
      <c r="G54" s="1"/>
    </row>
    <row r="55" spans="2:9" ht="15" x14ac:dyDescent="0.25">
      <c r="B55" s="2" t="s">
        <v>18</v>
      </c>
    </row>
    <row r="57" spans="2:9" x14ac:dyDescent="0.2">
      <c r="B57" t="s">
        <v>35</v>
      </c>
      <c r="G57" s="1">
        <v>270307</v>
      </c>
    </row>
    <row r="58" spans="2:9" x14ac:dyDescent="0.2">
      <c r="G58" s="1"/>
    </row>
    <row r="59" spans="2:9" x14ac:dyDescent="0.2">
      <c r="B59" t="s">
        <v>2</v>
      </c>
      <c r="G59" s="1">
        <f>-0.11*G57</f>
        <v>-29733.77</v>
      </c>
    </row>
    <row r="60" spans="2:9" x14ac:dyDescent="0.2">
      <c r="B60" t="s">
        <v>15</v>
      </c>
      <c r="G60" s="1">
        <f>-G57-G59</f>
        <v>-240573.23</v>
      </c>
    </row>
    <row r="61" spans="2:9" x14ac:dyDescent="0.2">
      <c r="B61" t="s">
        <v>25</v>
      </c>
      <c r="G61" s="1">
        <f>SUM(G59:G60)</f>
        <v>-270307</v>
      </c>
      <c r="I61" s="1"/>
    </row>
    <row r="62" spans="2:9" x14ac:dyDescent="0.2">
      <c r="G62" s="1"/>
    </row>
    <row r="63" spans="2:9" ht="15" x14ac:dyDescent="0.25">
      <c r="B63" s="2" t="s">
        <v>27</v>
      </c>
      <c r="G63" s="1"/>
    </row>
    <row r="64" spans="2:9" x14ac:dyDescent="0.2">
      <c r="G64" s="1"/>
    </row>
    <row r="65" spans="2:9" x14ac:dyDescent="0.2">
      <c r="B65" t="s">
        <v>36</v>
      </c>
      <c r="G65" s="1">
        <v>111025</v>
      </c>
    </row>
    <row r="66" spans="2:9" x14ac:dyDescent="0.2">
      <c r="G66" s="1"/>
    </row>
    <row r="67" spans="2:9" x14ac:dyDescent="0.2">
      <c r="B67" t="s">
        <v>2</v>
      </c>
      <c r="G67" s="1">
        <f>-0.11*G65</f>
        <v>-12212.75</v>
      </c>
    </row>
    <row r="68" spans="2:9" x14ac:dyDescent="0.2">
      <c r="B68" t="s">
        <v>15</v>
      </c>
      <c r="G68" s="1">
        <f>-+G65-G67</f>
        <v>-98812.25</v>
      </c>
    </row>
    <row r="69" spans="2:9" x14ac:dyDescent="0.2">
      <c r="B69" t="s">
        <v>25</v>
      </c>
      <c r="G69" s="1">
        <f>+G67+G68</f>
        <v>-111025</v>
      </c>
      <c r="I69" s="1"/>
    </row>
    <row r="70" spans="2:9" x14ac:dyDescent="0.2">
      <c r="G70" s="1"/>
    </row>
    <row r="71" spans="2:9" ht="15" x14ac:dyDescent="0.25">
      <c r="B71" s="2" t="s">
        <v>28</v>
      </c>
      <c r="G71" s="1"/>
    </row>
    <row r="72" spans="2:9" ht="15" x14ac:dyDescent="0.25">
      <c r="B72" s="2" t="s">
        <v>31</v>
      </c>
      <c r="G72" s="1"/>
    </row>
    <row r="73" spans="2:9" ht="15" x14ac:dyDescent="0.25">
      <c r="B73" s="2" t="s">
        <v>32</v>
      </c>
      <c r="G73" s="1"/>
    </row>
    <row r="74" spans="2:9" ht="15" x14ac:dyDescent="0.25">
      <c r="B74" s="2" t="s">
        <v>33</v>
      </c>
      <c r="G74" s="1"/>
    </row>
    <row r="75" spans="2:9" x14ac:dyDescent="0.2">
      <c r="G75" s="1"/>
    </row>
    <row r="76" spans="2:9" x14ac:dyDescent="0.2">
      <c r="B76" t="s">
        <v>29</v>
      </c>
      <c r="G76" s="1">
        <v>316390</v>
      </c>
    </row>
    <row r="77" spans="2:9" x14ac:dyDescent="0.2">
      <c r="G77" s="1"/>
    </row>
    <row r="78" spans="2:9" x14ac:dyDescent="0.2">
      <c r="B78" t="s">
        <v>1</v>
      </c>
      <c r="G78" s="1">
        <v>180000</v>
      </c>
    </row>
    <row r="79" spans="2:9" x14ac:dyDescent="0.2">
      <c r="B79" t="s">
        <v>25</v>
      </c>
      <c r="G79" s="1">
        <f>+G78</f>
        <v>180000</v>
      </c>
    </row>
    <row r="81" spans="2:9" x14ac:dyDescent="0.2">
      <c r="B81" t="s">
        <v>2</v>
      </c>
      <c r="G81" s="1">
        <f>-0.11*G76</f>
        <v>-34802.9</v>
      </c>
    </row>
    <row r="82" spans="2:9" x14ac:dyDescent="0.2">
      <c r="B82" t="s">
        <v>15</v>
      </c>
      <c r="G82" s="1">
        <f>-180000-G76-G81</f>
        <v>-461587.1</v>
      </c>
    </row>
    <row r="83" spans="2:9" x14ac:dyDescent="0.2">
      <c r="B83" t="s">
        <v>25</v>
      </c>
      <c r="G83" s="1">
        <f>SUM(G81:G82)</f>
        <v>-496390</v>
      </c>
      <c r="I83" s="1"/>
    </row>
    <row r="84" spans="2:9" x14ac:dyDescent="0.2">
      <c r="G84" s="1"/>
    </row>
    <row r="85" spans="2:9" x14ac:dyDescent="0.2">
      <c r="B85" t="s">
        <v>30</v>
      </c>
      <c r="G85" s="1">
        <f>+G61+G69+G79+G83</f>
        <v>-697722</v>
      </c>
    </row>
    <row r="87" spans="2:9" ht="18" x14ac:dyDescent="0.25">
      <c r="G87" s="3">
        <v>2013</v>
      </c>
      <c r="H87" s="3">
        <v>2014</v>
      </c>
    </row>
    <row r="88" spans="2:9" ht="15" x14ac:dyDescent="0.25">
      <c r="B88" s="2" t="s">
        <v>37</v>
      </c>
      <c r="C88" s="2"/>
      <c r="D88" s="2"/>
      <c r="E88" s="2"/>
      <c r="F88" s="2"/>
      <c r="G88" s="8">
        <f>+G11+G19+G37+G78</f>
        <v>1666497</v>
      </c>
      <c r="H88" s="8">
        <f>+H9+H19</f>
        <v>2571127</v>
      </c>
    </row>
    <row r="89" spans="2:9" ht="15" x14ac:dyDescent="0.25">
      <c r="B89" s="2" t="s">
        <v>38</v>
      </c>
      <c r="C89" s="2"/>
      <c r="D89" s="2"/>
      <c r="E89" s="2"/>
      <c r="F89" s="2"/>
      <c r="G89" s="8">
        <f>+G15+G26+G38+G50+G61+G69+G83</f>
        <v>-2856197.4</v>
      </c>
      <c r="H89" s="8">
        <f>+H26+H13</f>
        <v>-2571127.3600000003</v>
      </c>
    </row>
    <row r="90" spans="2:9" ht="15" x14ac:dyDescent="0.25">
      <c r="B90" s="2" t="s">
        <v>39</v>
      </c>
      <c r="C90" s="2"/>
      <c r="D90" s="2"/>
      <c r="E90" s="2"/>
      <c r="F90" s="2"/>
      <c r="G90" s="8">
        <f>+G88+G89</f>
        <v>-1189700.3999999999</v>
      </c>
      <c r="H90" s="8">
        <f>+H88+H89</f>
        <v>-0.36000000033527613</v>
      </c>
    </row>
  </sheetData>
  <pageMargins left="0.70866141732283461" right="0.70866141732283461" top="0.74803149606299213" bottom="0.74803149606299213" header="0.31496062992125984" footer="0.31496062992125984"/>
  <pageSetup paperSize="9" scale="75" fitToHeight="2" orientation="landscape" r:id="rId1"/>
  <headerFooter>
    <oddHeader>&amp;RLiite 3.</oddHeader>
  </headerFooter>
  <rowBreaks count="1" manualBreakCount="1">
    <brk id="50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Takalo Anne</dc:creator>
  <cp:lastModifiedBy>Skyttä Pirjo</cp:lastModifiedBy>
  <cp:lastPrinted>2013-03-20T09:40:05Z</cp:lastPrinted>
  <dcterms:created xsi:type="dcterms:W3CDTF">2011-04-26T11:05:32Z</dcterms:created>
  <dcterms:modified xsi:type="dcterms:W3CDTF">2013-03-20T09:40:33Z</dcterms:modified>
</cp:coreProperties>
</file>