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30" windowWidth="11460" windowHeight="5040" activeTab="1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G105" i="2" l="1"/>
  <c r="G98" i="2"/>
  <c r="G90" i="2"/>
  <c r="G84" i="2"/>
  <c r="G82" i="2"/>
  <c r="G78" i="2"/>
  <c r="G69" i="2" l="1"/>
  <c r="G67" i="2" l="1"/>
  <c r="G66" i="2"/>
  <c r="G65" i="2"/>
  <c r="G64" i="2"/>
  <c r="G63" i="2"/>
  <c r="G62" i="2"/>
  <c r="G61" i="2"/>
  <c r="G60" i="2"/>
  <c r="G59" i="2"/>
  <c r="G58" i="2"/>
  <c r="G55" i="2"/>
  <c r="G53" i="2"/>
  <c r="G52" i="2"/>
  <c r="G51" i="2" s="1"/>
  <c r="G59" i="1"/>
  <c r="H58" i="1"/>
  <c r="H57" i="1"/>
  <c r="G50" i="2"/>
  <c r="G49" i="2"/>
  <c r="G47" i="2"/>
  <c r="G46" i="2"/>
  <c r="G45" i="2"/>
  <c r="G32" i="2"/>
  <c r="G30" i="2"/>
  <c r="G25" i="2"/>
  <c r="G16" i="2"/>
  <c r="G57" i="2" l="1"/>
  <c r="G44" i="2"/>
  <c r="G48" i="2"/>
  <c r="G71" i="2" l="1"/>
  <c r="G13" i="2" l="1"/>
  <c r="G11" i="2"/>
  <c r="H12" i="2"/>
  <c r="G8" i="2"/>
  <c r="H15" i="2"/>
  <c r="H14" i="2"/>
  <c r="G36" i="2" l="1"/>
  <c r="G72" i="1" l="1"/>
  <c r="G52" i="1"/>
  <c r="G98" i="1" l="1"/>
  <c r="G70" i="1"/>
  <c r="G57" i="1"/>
  <c r="G58" i="1"/>
  <c r="H56" i="1"/>
  <c r="G56" i="1"/>
  <c r="H51" i="1"/>
  <c r="H50" i="1"/>
  <c r="H49" i="1"/>
  <c r="G45" i="1"/>
  <c r="G44" i="1"/>
  <c r="H42" i="1"/>
  <c r="G42" i="1"/>
  <c r="H41" i="1"/>
  <c r="G41" i="1"/>
  <c r="H40" i="1"/>
  <c r="G40" i="1"/>
  <c r="H33" i="1"/>
  <c r="H32" i="1"/>
  <c r="H31" i="1"/>
  <c r="G26" i="1"/>
  <c r="H10" i="1"/>
  <c r="H9" i="1"/>
  <c r="H8" i="1"/>
  <c r="G36" i="1" l="1"/>
  <c r="G100" i="1" s="1"/>
</calcChain>
</file>

<file path=xl/sharedStrings.xml><?xml version="1.0" encoding="utf-8"?>
<sst xmlns="http://schemas.openxmlformats.org/spreadsheetml/2006/main" count="397" uniqueCount="118">
  <si>
    <t>VARUKAOP Ruotsinkielinen kasvatuksen ja opetuksen tulosalue</t>
  </si>
  <si>
    <t>Tilisiirrot</t>
  </si>
  <si>
    <t>Tililtä</t>
  </si>
  <si>
    <t>Pääkirjatili</t>
  </si>
  <si>
    <t>Tilille</t>
  </si>
  <si>
    <t>€</t>
  </si>
  <si>
    <t>Kp</t>
  </si>
  <si>
    <t>Viraston johto</t>
  </si>
  <si>
    <t>30001</t>
  </si>
  <si>
    <t>400500</t>
  </si>
  <si>
    <t>Ruotsinkielisen opetuksen johto</t>
  </si>
  <si>
    <t>Palkat ym. käyttömenot</t>
  </si>
  <si>
    <t>401500</t>
  </si>
  <si>
    <t>410000</t>
  </si>
  <si>
    <t>415000</t>
  </si>
  <si>
    <t>416500</t>
  </si>
  <si>
    <t>436000</t>
  </si>
  <si>
    <t>441000</t>
  </si>
  <si>
    <t>442050</t>
  </si>
  <si>
    <t>442090</t>
  </si>
  <si>
    <t>444200</t>
  </si>
  <si>
    <t>447100</t>
  </si>
  <si>
    <t>447300</t>
  </si>
  <si>
    <t>450000</t>
  </si>
  <si>
    <t>451000</t>
  </si>
  <si>
    <t>452000</t>
  </si>
  <si>
    <t>458000</t>
  </si>
  <si>
    <t>486000</t>
  </si>
  <si>
    <t>494000</t>
  </si>
  <si>
    <t>494002</t>
  </si>
  <si>
    <t>Yhteensä</t>
  </si>
  <si>
    <t>Perusopetuksen yhteiset toiminnot</t>
  </si>
  <si>
    <t>32023</t>
  </si>
  <si>
    <t>Ruotsinkielisen opetuksen yhteiset toiminnot</t>
  </si>
  <si>
    <t>Opettajien palkat</t>
  </si>
  <si>
    <t>411000</t>
  </si>
  <si>
    <t>429000</t>
  </si>
  <si>
    <t>Kj:n palkat</t>
  </si>
  <si>
    <t>Koulusihteerien palkat</t>
  </si>
  <si>
    <t>Koulunkäyntiavustajien palkat</t>
  </si>
  <si>
    <t>447250</t>
  </si>
  <si>
    <t>It-palvelut, WebLabbet, Schildts Förlag ab</t>
  </si>
  <si>
    <t>442060</t>
  </si>
  <si>
    <t>Koulukuljetukset</t>
  </si>
  <si>
    <t>442070</t>
  </si>
  <si>
    <t>442100</t>
  </si>
  <si>
    <t>Oppilaskuljetukset  TKSJLK</t>
  </si>
  <si>
    <t>943407</t>
  </si>
  <si>
    <t>Välisumma</t>
  </si>
  <si>
    <t>Yhteiset toiminnot</t>
  </si>
  <si>
    <t>Varhaiskasvatuksen yhteinen</t>
  </si>
  <si>
    <t>31000</t>
  </si>
  <si>
    <t>943404</t>
  </si>
  <si>
    <t>Ruotsinkielisen alueen yhteinen</t>
  </si>
  <si>
    <t>Perus-It</t>
  </si>
  <si>
    <t>943411</t>
  </si>
  <si>
    <t>Puhepalv.</t>
  </si>
  <si>
    <t>482000</t>
  </si>
  <si>
    <t>Aikauiskoulutuksen yhteiset toiminnot</t>
  </si>
  <si>
    <t>37000</t>
  </si>
  <si>
    <t>Åbosvenska arbetarinstitut</t>
  </si>
  <si>
    <t>Tilavuokrat/Tila</t>
  </si>
  <si>
    <t>441300</t>
  </si>
  <si>
    <t>943412</t>
  </si>
  <si>
    <t>Kouluruokailu, Katerinki</t>
  </si>
  <si>
    <t>447000</t>
  </si>
  <si>
    <t>Yhteiset toiminnot yhteensä</t>
  </si>
  <si>
    <t>Tilisiirrot yhteensä</t>
  </si>
  <si>
    <t>Palkat ja palkkiot</t>
  </si>
  <si>
    <t>Eläkekulut</t>
  </si>
  <si>
    <t>Muut henkilösivukulut</t>
  </si>
  <si>
    <t>Muiden palvelujen ostot</t>
  </si>
  <si>
    <t>434100</t>
  </si>
  <si>
    <t>Aineet, tarvikkeet ja tavarat</t>
  </si>
  <si>
    <t>Vuokrat</t>
  </si>
  <si>
    <t>Muut toimintakulut</t>
  </si>
  <si>
    <t>Opettajien, Kj:n, koulusihteerien ja koulukäyntiav palkat</t>
  </si>
  <si>
    <t>402500</t>
  </si>
  <si>
    <t>Henkilöstökorvaukset</t>
  </si>
  <si>
    <t>Käyttäjäpalvelut</t>
  </si>
  <si>
    <t>Ruokapalvelut</t>
  </si>
  <si>
    <t>Oppilaskuljetukset, linja-auto</t>
  </si>
  <si>
    <t>Oppilaskuljetukset, taksi</t>
  </si>
  <si>
    <t>Muut kuljetuspalvelut</t>
  </si>
  <si>
    <t>Muut palvelut, käyttäjäpalv. 1056 Kiinteistöliikel.</t>
  </si>
  <si>
    <t>Keskitetty perus-It, Kh</t>
  </si>
  <si>
    <t>Oppilaskuljetukset, TKSJLK</t>
  </si>
  <si>
    <t>Puhepalvelut, Kh</t>
  </si>
  <si>
    <t>Ruokapalvelut, KAUPYHT2</t>
  </si>
  <si>
    <t>Vuokrat, 1051 Tila</t>
  </si>
  <si>
    <t>Yhteensä 30001/32400</t>
  </si>
  <si>
    <t>Yhteensä 32023/32402</t>
  </si>
  <si>
    <t>Yhteensä 31000/31500</t>
  </si>
  <si>
    <t>Yhteensä 37000/37450</t>
  </si>
  <si>
    <t>Kuukausipalkat</t>
  </si>
  <si>
    <t>Erilliskorvaukset</t>
  </si>
  <si>
    <t>Luontoisedut ja niiden korvaukset</t>
  </si>
  <si>
    <t>Palkkamenoperusteiset Kuel-maksut</t>
  </si>
  <si>
    <t>Muut työeläkemaksut</t>
  </si>
  <si>
    <t>Kansaneläke- ja sairasvakuutusmaksut</t>
  </si>
  <si>
    <t>Lakisääteiset vakuutusmaksut</t>
  </si>
  <si>
    <t>Luontoisedut</t>
  </si>
  <si>
    <t>Toimisto- ja pankkipalvelut</t>
  </si>
  <si>
    <t>Posti- ja telemaksut</t>
  </si>
  <si>
    <t>Majoitus- ja ravitsemuspalvelut</t>
  </si>
  <si>
    <t>Henkilöstön matkakustannukset</t>
  </si>
  <si>
    <t>Muut matkustuspalvelut</t>
  </si>
  <si>
    <t>Vapaa-aika ja kulttuuripalvluet</t>
  </si>
  <si>
    <t>Asiantuntijapalvelut</t>
  </si>
  <si>
    <t>Henkilöstön koulutus</t>
  </si>
  <si>
    <t>Toimisto- ja koulutarvikkeet</t>
  </si>
  <si>
    <t>Kirjallisuus</t>
  </si>
  <si>
    <t>Elintarvikkeet</t>
  </si>
  <si>
    <t>Kalusto</t>
  </si>
  <si>
    <t>Muut vuokrat</t>
  </si>
  <si>
    <t>Muut kulut</t>
  </si>
  <si>
    <t>Edustus- ja suhdetoiminta</t>
  </si>
  <si>
    <t>Sovelluspalvelut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</si>
</sst>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b/>
      <sz val="12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  <scheme val="minor"/>
    </font>
    <font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color theme="6"/>
      <name val="Arial"/>
      <family val="2"/>
    </font>
    <font>
      <sz val="10"/>
      <color rgb="FFFF0000"/>
      <name val="Arial"/>
      <family val="2"/>
      <scheme val="minor"/>
    </font>
    <font>
      <b/>
      <sz val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3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49" fontId="7" fillId="0" borderId="0" xfId="0" applyNumberFormat="1" applyFont="1"/>
    <xf numFmtId="3" fontId="6" fillId="0" borderId="0" xfId="0" applyNumberFormat="1" applyFont="1"/>
    <xf numFmtId="49" fontId="6" fillId="0" borderId="0" xfId="1" applyNumberFormat="1" applyFont="1" applyFill="1" applyBorder="1" applyAlignment="1" applyProtection="1">
      <alignment horizontal="center" wrapText="1"/>
    </xf>
    <xf numFmtId="0" fontId="6" fillId="0" borderId="0" xfId="0" applyFont="1" applyBorder="1"/>
    <xf numFmtId="49" fontId="5" fillId="0" borderId="0" xfId="0" applyNumberFormat="1" applyFont="1"/>
    <xf numFmtId="3" fontId="6" fillId="0" borderId="0" xfId="1" applyNumberFormat="1" applyFont="1" applyFill="1" applyBorder="1" applyAlignment="1" applyProtection="1"/>
    <xf numFmtId="40" fontId="6" fillId="0" borderId="0" xfId="1" applyNumberFormat="1" applyFont="1" applyFill="1" applyBorder="1" applyAlignment="1" applyProtection="1"/>
    <xf numFmtId="3" fontId="6" fillId="0" borderId="0" xfId="1" applyNumberFormat="1" applyFont="1" applyFill="1" applyBorder="1" applyAlignment="1" applyProtection="1">
      <alignment horizontal="right"/>
    </xf>
    <xf numFmtId="10" fontId="6" fillId="0" borderId="0" xfId="1" applyNumberFormat="1" applyFont="1" applyFill="1" applyBorder="1" applyAlignment="1" applyProtection="1">
      <alignment horizontal="right"/>
    </xf>
    <xf numFmtId="10" fontId="6" fillId="0" borderId="0" xfId="0" applyNumberFormat="1" applyFont="1"/>
    <xf numFmtId="3" fontId="5" fillId="0" borderId="0" xfId="1" applyNumberFormat="1" applyFont="1" applyFill="1" applyBorder="1" applyAlignment="1" applyProtection="1">
      <alignment horizontal="right"/>
    </xf>
    <xf numFmtId="2" fontId="5" fillId="0" borderId="0" xfId="1" applyNumberFormat="1" applyFont="1" applyFill="1" applyBorder="1" applyAlignment="1" applyProtection="1">
      <alignment horizontal="right"/>
    </xf>
    <xf numFmtId="0" fontId="8" fillId="0" borderId="0" xfId="0" applyFont="1"/>
    <xf numFmtId="9" fontId="6" fillId="0" borderId="0" xfId="1" applyNumberFormat="1" applyFont="1" applyFill="1" applyBorder="1" applyAlignment="1" applyProtection="1">
      <alignment horizontal="right"/>
    </xf>
    <xf numFmtId="9" fontId="5" fillId="0" borderId="0" xfId="1" applyNumberFormat="1" applyFont="1" applyFill="1" applyBorder="1" applyAlignment="1" applyProtection="1">
      <alignment horizontal="right"/>
    </xf>
    <xf numFmtId="10" fontId="5" fillId="0" borderId="0" xfId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 applyProtection="1">
      <alignment horizontal="left" wrapText="1"/>
    </xf>
    <xf numFmtId="3" fontId="5" fillId="0" borderId="0" xfId="0" applyNumberFormat="1" applyFont="1"/>
    <xf numFmtId="4" fontId="5" fillId="0" borderId="0" xfId="0" applyNumberFormat="1" applyFont="1"/>
    <xf numFmtId="49" fontId="5" fillId="0" borderId="0" xfId="1" applyNumberFormat="1" applyFont="1" applyFill="1" applyBorder="1" applyAlignment="1" applyProtection="1">
      <alignment horizontal="left"/>
    </xf>
    <xf numFmtId="3" fontId="5" fillId="0" borderId="0" xfId="0" applyNumberFormat="1" applyFont="1" applyBorder="1"/>
    <xf numFmtId="0" fontId="5" fillId="0" borderId="0" xfId="0" applyFont="1" applyAlignment="1">
      <alignment horizontal="center"/>
    </xf>
    <xf numFmtId="49" fontId="9" fillId="0" borderId="0" xfId="0" applyNumberFormat="1" applyFont="1"/>
    <xf numFmtId="3" fontId="3" fillId="0" borderId="0" xfId="0" applyNumberFormat="1" applyFont="1"/>
    <xf numFmtId="0" fontId="10" fillId="0" borderId="0" xfId="0" applyFont="1"/>
    <xf numFmtId="0" fontId="11" fillId="0" borderId="0" xfId="0" applyFont="1"/>
    <xf numFmtId="3" fontId="7" fillId="0" borderId="0" xfId="0" applyNumberFormat="1" applyFont="1"/>
    <xf numFmtId="0" fontId="7" fillId="0" borderId="0" xfId="0" applyFont="1"/>
    <xf numFmtId="3" fontId="0" fillId="0" borderId="0" xfId="0" applyNumberFormat="1"/>
    <xf numFmtId="49" fontId="8" fillId="0" borderId="0" xfId="0" applyNumberFormat="1" applyFont="1"/>
    <xf numFmtId="3" fontId="8" fillId="0" borderId="0" xfId="0" applyNumberFormat="1" applyFont="1"/>
  </cellXfs>
  <cellStyles count="2">
    <cellStyle name="Normaali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/>
  </sheetViews>
  <sheetFormatPr defaultRowHeight="14.25" x14ac:dyDescent="0.2"/>
  <cols>
    <col min="1" max="1" width="33.25" style="25" customWidth="1"/>
    <col min="2" max="2" width="5.375" style="4" bestFit="1" customWidth="1"/>
    <col min="3" max="3" width="8.875" style="4" bestFit="1" customWidth="1"/>
    <col min="4" max="4" width="33.25" style="4" bestFit="1" customWidth="1"/>
    <col min="5" max="5" width="5.375" style="7" bestFit="1" customWidth="1"/>
    <col min="6" max="6" width="8.875" style="4" bestFit="1" customWidth="1"/>
    <col min="7" max="7" width="8.25" style="36" bestFit="1" customWidth="1"/>
    <col min="8" max="8" width="5" style="7" bestFit="1" customWidth="1"/>
    <col min="9" max="9" width="9.125" style="7" bestFit="1" customWidth="1"/>
  </cols>
  <sheetData>
    <row r="1" spans="1:9" ht="15.75" x14ac:dyDescent="0.25">
      <c r="A1" s="1" t="s">
        <v>0</v>
      </c>
      <c r="B1" s="2"/>
      <c r="C1" s="2"/>
      <c r="D1" s="2"/>
      <c r="E1" s="3"/>
      <c r="G1" s="5"/>
      <c r="H1" s="6"/>
    </row>
    <row r="2" spans="1:9" x14ac:dyDescent="0.2">
      <c r="A2" s="8"/>
      <c r="B2" s="9"/>
      <c r="C2" s="9"/>
      <c r="D2" s="9"/>
      <c r="E2" s="10"/>
      <c r="F2" s="9"/>
      <c r="G2" s="5"/>
      <c r="H2" s="6"/>
    </row>
    <row r="3" spans="1:9" x14ac:dyDescent="0.2">
      <c r="A3" s="11" t="s">
        <v>1</v>
      </c>
      <c r="B3" s="12" t="s">
        <v>2</v>
      </c>
      <c r="C3" s="13" t="s">
        <v>3</v>
      </c>
      <c r="D3" s="13"/>
      <c r="E3" s="14" t="s">
        <v>4</v>
      </c>
      <c r="F3" s="13" t="s">
        <v>3</v>
      </c>
      <c r="G3" s="14" t="s">
        <v>5</v>
      </c>
      <c r="H3" s="15"/>
      <c r="I3" s="16"/>
    </row>
    <row r="4" spans="1:9" x14ac:dyDescent="0.2">
      <c r="A4" s="17"/>
      <c r="B4" s="12" t="s">
        <v>6</v>
      </c>
      <c r="E4" s="12" t="s">
        <v>6</v>
      </c>
      <c r="F4" s="12"/>
      <c r="G4" s="18"/>
      <c r="H4" s="19"/>
      <c r="I4" s="11"/>
    </row>
    <row r="5" spans="1:9" x14ac:dyDescent="0.2">
      <c r="A5" s="17"/>
      <c r="B5" s="17"/>
      <c r="C5" s="12"/>
      <c r="D5" s="12"/>
      <c r="E5" s="14"/>
      <c r="F5" s="12"/>
      <c r="G5" s="20"/>
      <c r="H5" s="21"/>
      <c r="I5" s="22"/>
    </row>
    <row r="6" spans="1:9" x14ac:dyDescent="0.2">
      <c r="A6" s="8" t="s">
        <v>7</v>
      </c>
      <c r="B6" s="17" t="s">
        <v>8</v>
      </c>
      <c r="C6" s="17" t="s">
        <v>9</v>
      </c>
      <c r="D6" s="17" t="s">
        <v>10</v>
      </c>
      <c r="E6" s="8">
        <v>32400</v>
      </c>
      <c r="F6" s="17" t="s">
        <v>9</v>
      </c>
      <c r="G6" s="23">
        <v>98179</v>
      </c>
      <c r="H6" s="21"/>
      <c r="I6" s="22"/>
    </row>
    <row r="7" spans="1:9" x14ac:dyDescent="0.2">
      <c r="A7" s="17" t="s">
        <v>11</v>
      </c>
      <c r="B7" s="17"/>
      <c r="C7" s="17" t="s">
        <v>12</v>
      </c>
      <c r="D7" s="17"/>
      <c r="E7" s="14"/>
      <c r="F7" s="17" t="s">
        <v>12</v>
      </c>
      <c r="G7" s="23">
        <v>5891</v>
      </c>
      <c r="H7" s="21"/>
      <c r="I7" s="22"/>
    </row>
    <row r="8" spans="1:9" x14ac:dyDescent="0.2">
      <c r="A8" s="17"/>
      <c r="B8" s="17"/>
      <c r="C8" s="4" t="s">
        <v>13</v>
      </c>
      <c r="E8" s="14"/>
      <c r="F8" s="4" t="s">
        <v>13</v>
      </c>
      <c r="G8" s="23">
        <v>17224</v>
      </c>
      <c r="H8" s="24">
        <f>G8/($G$6+$G$7)%</f>
        <v>16.550398770058614</v>
      </c>
      <c r="I8" s="22"/>
    </row>
    <row r="9" spans="1:9" x14ac:dyDescent="0.2">
      <c r="A9" s="17"/>
      <c r="B9" s="17"/>
      <c r="C9" s="17" t="s">
        <v>14</v>
      </c>
      <c r="D9" s="17"/>
      <c r="E9" s="14"/>
      <c r="F9" s="17" t="s">
        <v>14</v>
      </c>
      <c r="G9" s="23">
        <v>2206</v>
      </c>
      <c r="H9" s="24">
        <f t="shared" ref="H9:H10" si="0">G9/($G$6+$G$7)%</f>
        <v>2.1197271067550685</v>
      </c>
      <c r="I9" s="22"/>
    </row>
    <row r="10" spans="1:9" x14ac:dyDescent="0.2">
      <c r="A10" s="17"/>
      <c r="B10" s="17"/>
      <c r="C10" s="17" t="s">
        <v>15</v>
      </c>
      <c r="D10" s="17"/>
      <c r="E10" s="14"/>
      <c r="F10" s="17" t="s">
        <v>15</v>
      </c>
      <c r="G10" s="23">
        <v>4308</v>
      </c>
      <c r="H10" s="24">
        <f t="shared" si="0"/>
        <v>4.1395214759296621</v>
      </c>
      <c r="I10" s="22"/>
    </row>
    <row r="11" spans="1:9" x14ac:dyDescent="0.2">
      <c r="A11" s="17"/>
      <c r="B11" s="17"/>
      <c r="C11" s="4" t="s">
        <v>72</v>
      </c>
      <c r="D11" s="7"/>
      <c r="E11" s="14"/>
      <c r="F11" s="4" t="s">
        <v>72</v>
      </c>
      <c r="G11" s="23">
        <v>70</v>
      </c>
      <c r="H11" s="21"/>
      <c r="I11" s="22"/>
    </row>
    <row r="12" spans="1:9" x14ac:dyDescent="0.2">
      <c r="A12" s="17"/>
      <c r="B12" s="17"/>
      <c r="C12" s="7" t="s">
        <v>16</v>
      </c>
      <c r="D12" s="7"/>
      <c r="E12" s="14"/>
      <c r="F12" s="4" t="s">
        <v>16</v>
      </c>
      <c r="G12" s="23">
        <v>170</v>
      </c>
      <c r="H12" s="21"/>
      <c r="I12" s="22"/>
    </row>
    <row r="13" spans="1:9" x14ac:dyDescent="0.2">
      <c r="A13" s="17"/>
      <c r="B13" s="17"/>
      <c r="C13" s="7" t="s">
        <v>17</v>
      </c>
      <c r="D13" s="7"/>
      <c r="E13" s="14"/>
      <c r="F13" s="4" t="s">
        <v>17</v>
      </c>
      <c r="G13" s="23">
        <v>2330</v>
      </c>
      <c r="H13" s="21"/>
      <c r="I13" s="22"/>
    </row>
    <row r="14" spans="1:9" x14ac:dyDescent="0.2">
      <c r="A14" s="17"/>
      <c r="B14" s="17"/>
      <c r="C14" s="7" t="s">
        <v>18</v>
      </c>
      <c r="D14" s="7"/>
      <c r="E14" s="14"/>
      <c r="F14" s="4" t="s">
        <v>18</v>
      </c>
      <c r="G14" s="23">
        <v>2330</v>
      </c>
      <c r="H14" s="21"/>
      <c r="I14" s="22"/>
    </row>
    <row r="15" spans="1:9" x14ac:dyDescent="0.2">
      <c r="A15" s="17"/>
      <c r="B15" s="17"/>
      <c r="C15" s="7" t="s">
        <v>19</v>
      </c>
      <c r="D15" s="7"/>
      <c r="E15" s="14"/>
      <c r="F15" s="4" t="s">
        <v>19</v>
      </c>
      <c r="G15" s="23">
        <v>130</v>
      </c>
      <c r="H15" s="21"/>
      <c r="I15" s="22"/>
    </row>
    <row r="16" spans="1:9" x14ac:dyDescent="0.2">
      <c r="A16" s="17"/>
      <c r="B16" s="17"/>
      <c r="C16" s="7" t="s">
        <v>20</v>
      </c>
      <c r="D16" s="7"/>
      <c r="E16" s="14"/>
      <c r="F16" s="4" t="s">
        <v>20</v>
      </c>
      <c r="G16" s="23">
        <v>200</v>
      </c>
      <c r="H16" s="21"/>
      <c r="I16" s="22"/>
    </row>
    <row r="17" spans="1:9" x14ac:dyDescent="0.2">
      <c r="A17" s="17"/>
      <c r="B17" s="17"/>
      <c r="C17" s="7" t="s">
        <v>21</v>
      </c>
      <c r="D17" s="7"/>
      <c r="E17" s="14"/>
      <c r="F17" s="4" t="s">
        <v>21</v>
      </c>
      <c r="G17" s="23">
        <v>600</v>
      </c>
      <c r="H17" s="21"/>
      <c r="I17" s="22"/>
    </row>
    <row r="18" spans="1:9" x14ac:dyDescent="0.2">
      <c r="A18" s="17"/>
      <c r="B18" s="17"/>
      <c r="C18" s="7" t="s">
        <v>22</v>
      </c>
      <c r="D18" s="7"/>
      <c r="E18" s="14"/>
      <c r="F18" s="4" t="s">
        <v>22</v>
      </c>
      <c r="G18" s="23">
        <v>1330</v>
      </c>
      <c r="H18" s="21"/>
      <c r="I18" s="22"/>
    </row>
    <row r="19" spans="1:9" x14ac:dyDescent="0.2">
      <c r="A19" s="17"/>
      <c r="B19" s="17"/>
      <c r="C19" s="7" t="s">
        <v>23</v>
      </c>
      <c r="D19" s="7"/>
      <c r="E19" s="14"/>
      <c r="F19" s="4" t="s">
        <v>23</v>
      </c>
      <c r="G19" s="23">
        <v>130</v>
      </c>
      <c r="H19" s="21"/>
      <c r="I19" s="22"/>
    </row>
    <row r="20" spans="1:9" x14ac:dyDescent="0.2">
      <c r="A20" s="17"/>
      <c r="B20" s="17"/>
      <c r="C20" s="7" t="s">
        <v>24</v>
      </c>
      <c r="D20" s="7"/>
      <c r="E20" s="14"/>
      <c r="F20" s="4" t="s">
        <v>24</v>
      </c>
      <c r="G20" s="23">
        <v>130</v>
      </c>
      <c r="H20" s="21"/>
      <c r="I20" s="22"/>
    </row>
    <row r="21" spans="1:9" x14ac:dyDescent="0.2">
      <c r="A21" s="17"/>
      <c r="B21" s="17"/>
      <c r="C21" s="7" t="s">
        <v>25</v>
      </c>
      <c r="D21" s="7"/>
      <c r="E21" s="14"/>
      <c r="F21" s="4" t="s">
        <v>25</v>
      </c>
      <c r="G21" s="23">
        <v>100</v>
      </c>
      <c r="H21" s="21"/>
      <c r="I21" s="22"/>
    </row>
    <row r="22" spans="1:9" x14ac:dyDescent="0.2">
      <c r="A22" s="17"/>
      <c r="B22" s="17"/>
      <c r="C22" s="7" t="s">
        <v>26</v>
      </c>
      <c r="D22" s="7"/>
      <c r="E22" s="14"/>
      <c r="F22" s="4" t="s">
        <v>26</v>
      </c>
      <c r="G22" s="23">
        <v>500</v>
      </c>
      <c r="H22" s="21"/>
      <c r="I22" s="22"/>
    </row>
    <row r="23" spans="1:9" x14ac:dyDescent="0.2">
      <c r="A23" s="17"/>
      <c r="B23" s="17"/>
      <c r="C23" s="7" t="s">
        <v>27</v>
      </c>
      <c r="D23" s="7"/>
      <c r="E23" s="14"/>
      <c r="F23" s="4" t="s">
        <v>27</v>
      </c>
      <c r="G23" s="23">
        <v>300</v>
      </c>
      <c r="H23" s="21"/>
      <c r="I23" s="22"/>
    </row>
    <row r="24" spans="1:9" x14ac:dyDescent="0.2">
      <c r="A24" s="17"/>
      <c r="B24" s="17"/>
      <c r="C24" s="7" t="s">
        <v>28</v>
      </c>
      <c r="D24" s="7"/>
      <c r="E24" s="14"/>
      <c r="F24" s="4" t="s">
        <v>28</v>
      </c>
      <c r="G24" s="23">
        <v>100</v>
      </c>
      <c r="H24" s="21"/>
      <c r="I24" s="22"/>
    </row>
    <row r="25" spans="1:9" x14ac:dyDescent="0.2">
      <c r="A25" s="17"/>
      <c r="B25" s="17"/>
      <c r="C25" s="7" t="s">
        <v>29</v>
      </c>
      <c r="D25" s="7"/>
      <c r="E25" s="14"/>
      <c r="F25" s="4" t="s">
        <v>29</v>
      </c>
      <c r="G25" s="23">
        <v>1670</v>
      </c>
      <c r="H25" s="21"/>
      <c r="I25" s="22"/>
    </row>
    <row r="26" spans="1:9" x14ac:dyDescent="0.2">
      <c r="A26" s="12" t="s">
        <v>30</v>
      </c>
      <c r="B26" s="12"/>
      <c r="C26" s="12"/>
      <c r="D26" s="12"/>
      <c r="E26" s="11"/>
      <c r="F26" s="12"/>
      <c r="G26" s="14">
        <f>SUM(G6:G25)</f>
        <v>137898</v>
      </c>
      <c r="H26" s="21"/>
      <c r="I26" s="22"/>
    </row>
    <row r="27" spans="1:9" x14ac:dyDescent="0.2">
      <c r="A27" s="17"/>
      <c r="B27" s="17"/>
      <c r="C27" s="12"/>
      <c r="D27" s="12"/>
      <c r="E27" s="14"/>
      <c r="F27" s="12"/>
      <c r="G27" s="20"/>
      <c r="H27" s="21"/>
      <c r="I27" s="22"/>
    </row>
    <row r="28" spans="1:9" x14ac:dyDescent="0.2">
      <c r="B28" s="17"/>
      <c r="C28" s="12"/>
      <c r="D28" s="12"/>
      <c r="E28" s="14"/>
      <c r="F28" s="12"/>
      <c r="G28" s="20"/>
      <c r="H28" s="21"/>
      <c r="I28" s="22"/>
    </row>
    <row r="29" spans="1:9" x14ac:dyDescent="0.2">
      <c r="A29" s="8" t="s">
        <v>31</v>
      </c>
      <c r="B29" s="17" t="s">
        <v>32</v>
      </c>
      <c r="C29" s="17">
        <v>400500</v>
      </c>
      <c r="D29" s="8" t="s">
        <v>33</v>
      </c>
      <c r="E29" s="8">
        <v>32402</v>
      </c>
      <c r="F29" s="17">
        <v>400500</v>
      </c>
      <c r="G29" s="23">
        <v>2776355</v>
      </c>
      <c r="H29" s="26"/>
      <c r="I29" s="22"/>
    </row>
    <row r="30" spans="1:9" x14ac:dyDescent="0.2">
      <c r="A30" s="8" t="s">
        <v>34</v>
      </c>
      <c r="B30" s="17"/>
      <c r="C30" s="17" t="s">
        <v>12</v>
      </c>
      <c r="D30" s="17"/>
      <c r="E30" s="8"/>
      <c r="F30" s="17" t="s">
        <v>12</v>
      </c>
      <c r="G30" s="23">
        <v>166581</v>
      </c>
      <c r="H30" s="27"/>
      <c r="I30" s="28"/>
    </row>
    <row r="31" spans="1:9" x14ac:dyDescent="0.2">
      <c r="A31" s="17"/>
      <c r="B31" s="17"/>
      <c r="C31" s="29" t="s">
        <v>35</v>
      </c>
      <c r="D31" s="29"/>
      <c r="E31" s="30"/>
      <c r="F31" s="29" t="s">
        <v>35</v>
      </c>
      <c r="G31" s="30">
        <v>536929</v>
      </c>
      <c r="H31" s="31">
        <f>G31/($G$29+$G$30+$G$34)%</f>
        <v>18.000017432489333</v>
      </c>
      <c r="I31" s="28"/>
    </row>
    <row r="32" spans="1:9" x14ac:dyDescent="0.2">
      <c r="A32" s="17"/>
      <c r="B32" s="17"/>
      <c r="C32" s="32" t="s">
        <v>14</v>
      </c>
      <c r="D32" s="32"/>
      <c r="E32" s="30"/>
      <c r="F32" s="32" t="s">
        <v>14</v>
      </c>
      <c r="G32" s="30">
        <v>63238</v>
      </c>
      <c r="H32" s="31">
        <f>G32/($G$29+$G$30+$G$34)%</f>
        <v>2.1199918469588352</v>
      </c>
      <c r="I32" s="33"/>
    </row>
    <row r="33" spans="1:9" x14ac:dyDescent="0.2">
      <c r="A33" s="17"/>
      <c r="B33" s="17"/>
      <c r="C33" s="29" t="s">
        <v>15</v>
      </c>
      <c r="D33" s="29"/>
      <c r="E33" s="30"/>
      <c r="F33" s="29" t="s">
        <v>15</v>
      </c>
      <c r="G33" s="30">
        <v>123494</v>
      </c>
      <c r="H33" s="31">
        <f>G33/($G$29+$G$30+$G$34)%</f>
        <v>4.1400150723984694</v>
      </c>
      <c r="I33" s="30"/>
    </row>
    <row r="34" spans="1:9" x14ac:dyDescent="0.2">
      <c r="A34" s="8"/>
      <c r="B34" s="17"/>
      <c r="C34" s="17">
        <v>402500</v>
      </c>
      <c r="D34" s="17"/>
      <c r="E34" s="34"/>
      <c r="F34" s="17">
        <v>402500</v>
      </c>
      <c r="G34" s="30">
        <v>40000</v>
      </c>
      <c r="H34" s="8"/>
      <c r="I34" s="25"/>
    </row>
    <row r="35" spans="1:9" x14ac:dyDescent="0.2">
      <c r="A35" s="8"/>
      <c r="B35" s="17"/>
      <c r="C35" s="17" t="s">
        <v>36</v>
      </c>
      <c r="D35" s="17"/>
      <c r="E35" s="34"/>
      <c r="F35" s="17" t="s">
        <v>36</v>
      </c>
      <c r="G35" s="30">
        <v>-40000</v>
      </c>
      <c r="H35" s="8"/>
      <c r="I35" s="25"/>
    </row>
    <row r="36" spans="1:9" x14ac:dyDescent="0.2">
      <c r="A36" s="12" t="s">
        <v>30</v>
      </c>
      <c r="B36" s="12"/>
      <c r="C36" s="12"/>
      <c r="D36" s="12"/>
      <c r="E36" s="11"/>
      <c r="F36" s="12"/>
      <c r="G36" s="14">
        <f>SUM(G29:G35)</f>
        <v>3666597</v>
      </c>
      <c r="H36" s="30"/>
      <c r="I36" s="30"/>
    </row>
    <row r="37" spans="1:9" x14ac:dyDescent="0.2">
      <c r="A37" s="8"/>
      <c r="B37" s="17"/>
      <c r="C37" s="17"/>
      <c r="D37" s="17"/>
      <c r="F37" s="17"/>
      <c r="G37" s="30"/>
      <c r="H37" s="8"/>
      <c r="I37" s="25"/>
    </row>
    <row r="38" spans="1:9" x14ac:dyDescent="0.2">
      <c r="A38" s="8" t="s">
        <v>31</v>
      </c>
      <c r="B38" s="17" t="s">
        <v>32</v>
      </c>
      <c r="C38" s="17">
        <v>400500</v>
      </c>
      <c r="D38" s="8" t="s">
        <v>33</v>
      </c>
      <c r="E38" s="8">
        <v>32402</v>
      </c>
      <c r="F38" s="17">
        <v>400500</v>
      </c>
      <c r="G38" s="23">
        <v>169811</v>
      </c>
      <c r="H38" s="26"/>
    </row>
    <row r="39" spans="1:9" x14ac:dyDescent="0.2">
      <c r="A39" s="7" t="s">
        <v>37</v>
      </c>
      <c r="B39" s="17"/>
      <c r="C39" s="17" t="s">
        <v>12</v>
      </c>
      <c r="D39" s="17"/>
      <c r="E39" s="8"/>
      <c r="F39" s="17" t="s">
        <v>12</v>
      </c>
      <c r="G39" s="23">
        <v>10189</v>
      </c>
      <c r="H39" s="27"/>
    </row>
    <row r="40" spans="1:9" x14ac:dyDescent="0.2">
      <c r="A40" s="8"/>
      <c r="B40" s="17"/>
      <c r="C40" s="29" t="s">
        <v>35</v>
      </c>
      <c r="D40" s="29"/>
      <c r="E40" s="30"/>
      <c r="F40" s="29" t="s">
        <v>35</v>
      </c>
      <c r="G40" s="30">
        <f>34650+327</f>
        <v>34977</v>
      </c>
      <c r="H40" s="31">
        <f>G40/($G$38+$G$39+$G$43)%</f>
        <v>19.24986241056687</v>
      </c>
    </row>
    <row r="41" spans="1:9" x14ac:dyDescent="0.2">
      <c r="A41" s="7"/>
      <c r="B41" s="17"/>
      <c r="C41" s="32" t="s">
        <v>14</v>
      </c>
      <c r="D41" s="32"/>
      <c r="E41" s="30"/>
      <c r="F41" s="32" t="s">
        <v>14</v>
      </c>
      <c r="G41" s="30">
        <f>3816+36</f>
        <v>3852</v>
      </c>
      <c r="H41" s="31">
        <f t="shared" ref="H41:H42" si="1">G41/($G$38+$G$39+$G$43)%</f>
        <v>2.1199779856906988</v>
      </c>
    </row>
    <row r="42" spans="1:9" x14ac:dyDescent="0.2">
      <c r="A42" s="8"/>
      <c r="B42" s="17"/>
      <c r="C42" s="29" t="s">
        <v>15</v>
      </c>
      <c r="D42" s="29"/>
      <c r="E42" s="30"/>
      <c r="F42" s="29" t="s">
        <v>15</v>
      </c>
      <c r="G42" s="30">
        <f>7452+70</f>
        <v>7522</v>
      </c>
      <c r="H42" s="31">
        <f t="shared" si="1"/>
        <v>4.1397908640616397</v>
      </c>
      <c r="I42" s="30"/>
    </row>
    <row r="43" spans="1:9" x14ac:dyDescent="0.2">
      <c r="A43" s="8"/>
      <c r="B43" s="17"/>
      <c r="C43" s="17">
        <v>402500</v>
      </c>
      <c r="D43" s="17"/>
      <c r="E43" s="34"/>
      <c r="F43" s="17">
        <v>402500</v>
      </c>
      <c r="G43" s="30">
        <v>1700</v>
      </c>
      <c r="H43" s="8"/>
    </row>
    <row r="44" spans="1:9" x14ac:dyDescent="0.2">
      <c r="A44" s="35"/>
      <c r="B44" s="17"/>
      <c r="C44" s="17" t="s">
        <v>36</v>
      </c>
      <c r="D44" s="17"/>
      <c r="E44" s="34"/>
      <c r="F44" s="17" t="s">
        <v>36</v>
      </c>
      <c r="G44" s="30">
        <f>-G43</f>
        <v>-1700</v>
      </c>
      <c r="H44" s="8"/>
    </row>
    <row r="45" spans="1:9" x14ac:dyDescent="0.2">
      <c r="A45" s="12" t="s">
        <v>30</v>
      </c>
      <c r="B45" s="12"/>
      <c r="C45" s="12"/>
      <c r="D45" s="12"/>
      <c r="E45" s="11"/>
      <c r="F45" s="12"/>
      <c r="G45" s="14">
        <f>SUM(G38:G44)</f>
        <v>226351</v>
      </c>
      <c r="H45" s="30"/>
    </row>
    <row r="46" spans="1:9" x14ac:dyDescent="0.2">
      <c r="A46" s="8"/>
      <c r="B46" s="9"/>
      <c r="C46" s="9"/>
      <c r="D46" s="9"/>
      <c r="E46" s="10"/>
      <c r="F46" s="9"/>
      <c r="G46" s="5"/>
      <c r="H46" s="6"/>
    </row>
    <row r="47" spans="1:9" x14ac:dyDescent="0.2">
      <c r="A47" s="8" t="s">
        <v>31</v>
      </c>
      <c r="B47" s="17" t="s">
        <v>32</v>
      </c>
      <c r="C47" s="17">
        <v>400500</v>
      </c>
      <c r="D47" s="8" t="s">
        <v>33</v>
      </c>
      <c r="E47" s="8">
        <v>32402</v>
      </c>
      <c r="F47" s="17">
        <v>400500</v>
      </c>
      <c r="G47" s="23">
        <v>47878</v>
      </c>
      <c r="H47" s="26"/>
    </row>
    <row r="48" spans="1:9" x14ac:dyDescent="0.2">
      <c r="A48" s="8" t="s">
        <v>38</v>
      </c>
      <c r="B48" s="17"/>
      <c r="C48" s="17" t="s">
        <v>12</v>
      </c>
      <c r="D48" s="17"/>
      <c r="E48" s="8"/>
      <c r="F48" s="17" t="s">
        <v>12</v>
      </c>
      <c r="G48" s="23">
        <v>2873</v>
      </c>
      <c r="H48" s="27"/>
    </row>
    <row r="49" spans="1:9" x14ac:dyDescent="0.2">
      <c r="A49" s="8"/>
      <c r="B49" s="17"/>
      <c r="C49" s="29" t="s">
        <v>13</v>
      </c>
      <c r="D49" s="29"/>
      <c r="E49" s="30"/>
      <c r="F49" s="29" t="s">
        <v>13</v>
      </c>
      <c r="G49" s="30">
        <v>8399</v>
      </c>
      <c r="H49" s="31">
        <f>G49/($G$47+$G$48)%</f>
        <v>16.549427597485764</v>
      </c>
      <c r="I49"/>
    </row>
    <row r="50" spans="1:9" x14ac:dyDescent="0.2">
      <c r="A50" s="8"/>
      <c r="B50" s="17"/>
      <c r="C50" s="32" t="s">
        <v>14</v>
      </c>
      <c r="D50" s="32"/>
      <c r="E50" s="30"/>
      <c r="F50" s="32" t="s">
        <v>14</v>
      </c>
      <c r="G50" s="30">
        <v>1076</v>
      </c>
      <c r="H50" s="31">
        <f t="shared" ref="H50:H51" si="2">G50/($G$47+$G$48)%</f>
        <v>2.1201552678764952</v>
      </c>
      <c r="I50"/>
    </row>
    <row r="51" spans="1:9" x14ac:dyDescent="0.2">
      <c r="A51" s="8"/>
      <c r="B51" s="17"/>
      <c r="C51" s="29" t="s">
        <v>15</v>
      </c>
      <c r="D51" s="29"/>
      <c r="E51" s="30"/>
      <c r="F51" s="29" t="s">
        <v>15</v>
      </c>
      <c r="G51" s="30">
        <v>2101</v>
      </c>
      <c r="H51" s="31">
        <f t="shared" si="2"/>
        <v>4.1398199050265019</v>
      </c>
      <c r="I51"/>
    </row>
    <row r="52" spans="1:9" x14ac:dyDescent="0.2">
      <c r="B52" s="12"/>
      <c r="C52" s="12"/>
      <c r="D52" s="12"/>
      <c r="E52" s="11"/>
      <c r="F52" s="12"/>
      <c r="G52" s="14">
        <f>SUM(G47:G51)</f>
        <v>62327</v>
      </c>
      <c r="H52" s="30"/>
      <c r="I52"/>
    </row>
    <row r="54" spans="1:9" x14ac:dyDescent="0.2">
      <c r="A54" s="8" t="s">
        <v>31</v>
      </c>
      <c r="B54" s="4" t="s">
        <v>32</v>
      </c>
      <c r="C54" s="17">
        <v>400500</v>
      </c>
      <c r="D54" s="8" t="s">
        <v>33</v>
      </c>
      <c r="E54" s="8">
        <v>32402</v>
      </c>
      <c r="F54" s="17">
        <v>400500</v>
      </c>
      <c r="G54" s="23">
        <v>281621</v>
      </c>
      <c r="H54" s="26"/>
      <c r="I54"/>
    </row>
    <row r="55" spans="1:9" x14ac:dyDescent="0.2">
      <c r="A55" s="25" t="s">
        <v>39</v>
      </c>
      <c r="C55" s="17" t="s">
        <v>12</v>
      </c>
      <c r="D55" s="17"/>
      <c r="E55" s="8"/>
      <c r="F55" s="17" t="s">
        <v>12</v>
      </c>
      <c r="G55" s="23">
        <v>16897</v>
      </c>
      <c r="H55" s="27"/>
      <c r="I55"/>
    </row>
    <row r="56" spans="1:9" x14ac:dyDescent="0.2">
      <c r="C56" s="29" t="s">
        <v>13</v>
      </c>
      <c r="D56" s="29"/>
      <c r="E56" s="30"/>
      <c r="F56" s="29" t="s">
        <v>13</v>
      </c>
      <c r="G56" s="30">
        <f>16.55*($G$54+$G$55)%-1</f>
        <v>49403.728999999999</v>
      </c>
      <c r="H56" s="31">
        <f>G56/($G$54+$G$55)%</f>
        <v>16.549665011825084</v>
      </c>
      <c r="I56"/>
    </row>
    <row r="57" spans="1:9" x14ac:dyDescent="0.2">
      <c r="C57" s="32" t="s">
        <v>14</v>
      </c>
      <c r="D57" s="32"/>
      <c r="E57" s="30"/>
      <c r="F57" s="32" t="s">
        <v>14</v>
      </c>
      <c r="G57" s="30">
        <f>2.12*($G$54+$G$55)%</f>
        <v>6328.5815999999995</v>
      </c>
      <c r="H57" s="31">
        <f>G57/($G$54+$G$55)%</f>
        <v>2.12</v>
      </c>
      <c r="I57"/>
    </row>
    <row r="58" spans="1:9" x14ac:dyDescent="0.2">
      <c r="C58" s="29" t="s">
        <v>15</v>
      </c>
      <c r="D58" s="29"/>
      <c r="E58" s="30"/>
      <c r="F58" s="29" t="s">
        <v>15</v>
      </c>
      <c r="G58" s="30">
        <f>4.14*($G$54+$G$55)%</f>
        <v>12358.645199999999</v>
      </c>
      <c r="H58" s="31">
        <f>G58/($G$54+$G$55)%</f>
        <v>4.1399999999999997</v>
      </c>
      <c r="I58"/>
    </row>
    <row r="59" spans="1:9" x14ac:dyDescent="0.2">
      <c r="G59" s="14">
        <f>SUM(G54:G58)+1</f>
        <v>366609.9558</v>
      </c>
      <c r="I59"/>
    </row>
    <row r="62" spans="1:9" x14ac:dyDescent="0.2">
      <c r="A62" s="8" t="s">
        <v>31</v>
      </c>
      <c r="B62" s="4">
        <v>32023</v>
      </c>
      <c r="C62" s="4" t="s">
        <v>40</v>
      </c>
      <c r="D62" s="8" t="s">
        <v>33</v>
      </c>
      <c r="E62" s="7">
        <v>32402</v>
      </c>
      <c r="F62" s="4">
        <v>447250</v>
      </c>
      <c r="G62" s="36">
        <v>12000</v>
      </c>
      <c r="I62"/>
    </row>
    <row r="63" spans="1:9" x14ac:dyDescent="0.2">
      <c r="A63" s="25" t="s">
        <v>41</v>
      </c>
      <c r="I63"/>
    </row>
    <row r="65" spans="1:8" customFormat="1" x14ac:dyDescent="0.2">
      <c r="A65" s="7"/>
      <c r="B65" s="4"/>
      <c r="C65" s="4"/>
      <c r="D65" s="4"/>
      <c r="E65" s="7"/>
      <c r="F65" s="4"/>
      <c r="G65" s="36"/>
      <c r="H65" s="7"/>
    </row>
    <row r="66" spans="1:8" customFormat="1" x14ac:dyDescent="0.2">
      <c r="A66" s="8" t="s">
        <v>31</v>
      </c>
      <c r="B66" s="4" t="s">
        <v>32</v>
      </c>
      <c r="C66" s="4" t="s">
        <v>42</v>
      </c>
      <c r="D66" s="8" t="s">
        <v>33</v>
      </c>
      <c r="E66" s="7">
        <v>32402</v>
      </c>
      <c r="F66" s="4" t="s">
        <v>42</v>
      </c>
      <c r="G66" s="36">
        <v>67370</v>
      </c>
      <c r="H66" s="7"/>
    </row>
    <row r="67" spans="1:8" customFormat="1" x14ac:dyDescent="0.2">
      <c r="A67" s="25" t="s">
        <v>43</v>
      </c>
      <c r="B67" s="4"/>
      <c r="C67" s="4" t="s">
        <v>44</v>
      </c>
      <c r="D67" s="4"/>
      <c r="E67" s="7"/>
      <c r="F67" s="4" t="s">
        <v>44</v>
      </c>
      <c r="G67" s="36">
        <v>380986</v>
      </c>
      <c r="H67" s="7"/>
    </row>
    <row r="68" spans="1:8" customFormat="1" x14ac:dyDescent="0.2">
      <c r="A68" s="25"/>
      <c r="B68" s="4"/>
      <c r="C68" s="4" t="s">
        <v>45</v>
      </c>
      <c r="D68" s="4"/>
      <c r="E68" s="7"/>
      <c r="F68" s="4" t="s">
        <v>45</v>
      </c>
      <c r="G68" s="36">
        <v>301</v>
      </c>
      <c r="H68" s="7"/>
    </row>
    <row r="69" spans="1:8" customFormat="1" x14ac:dyDescent="0.2">
      <c r="A69" s="37" t="s">
        <v>46</v>
      </c>
      <c r="B69" s="4"/>
      <c r="C69" s="4" t="s">
        <v>47</v>
      </c>
      <c r="D69" s="4"/>
      <c r="E69" s="7"/>
      <c r="F69" s="4" t="s">
        <v>47</v>
      </c>
      <c r="G69" s="36">
        <v>60210</v>
      </c>
      <c r="H69" s="7"/>
    </row>
    <row r="70" spans="1:8" customFormat="1" x14ac:dyDescent="0.2">
      <c r="A70" s="12" t="s">
        <v>30</v>
      </c>
      <c r="B70" s="12"/>
      <c r="C70" s="12"/>
      <c r="D70" s="12"/>
      <c r="E70" s="11"/>
      <c r="F70" s="12"/>
      <c r="G70" s="14">
        <f>SUM(G66:G69)</f>
        <v>508867</v>
      </c>
      <c r="H70" s="7"/>
    </row>
    <row r="72" spans="1:8" customFormat="1" x14ac:dyDescent="0.2">
      <c r="A72" s="38" t="s">
        <v>48</v>
      </c>
      <c r="B72" s="4"/>
      <c r="C72" s="4"/>
      <c r="D72" s="4"/>
      <c r="E72" s="7"/>
      <c r="F72" s="4"/>
      <c r="G72" s="39">
        <f>G26+G36+G45+G52+G59+G62+G70</f>
        <v>4980649.9557999996</v>
      </c>
      <c r="H72" s="7"/>
    </row>
    <row r="75" spans="1:8" customFormat="1" x14ac:dyDescent="0.2">
      <c r="A75" s="38" t="s">
        <v>49</v>
      </c>
      <c r="B75" s="4"/>
      <c r="C75" s="4"/>
      <c r="D75" s="4"/>
      <c r="E75" s="7"/>
      <c r="F75" s="4"/>
      <c r="G75" s="36"/>
      <c r="H75" s="7"/>
    </row>
    <row r="76" spans="1:8" customFormat="1" x14ac:dyDescent="0.2">
      <c r="A76" s="11" t="s">
        <v>1</v>
      </c>
      <c r="B76" s="12" t="s">
        <v>2</v>
      </c>
      <c r="C76" s="13" t="s">
        <v>3</v>
      </c>
      <c r="D76" s="13"/>
      <c r="E76" s="14" t="s">
        <v>4</v>
      </c>
      <c r="F76" s="13" t="s">
        <v>3</v>
      </c>
      <c r="G76" s="14" t="s">
        <v>5</v>
      </c>
      <c r="H76" s="15"/>
    </row>
    <row r="77" spans="1:8" customFormat="1" x14ac:dyDescent="0.2">
      <c r="A77" s="17"/>
      <c r="B77" s="12" t="s">
        <v>6</v>
      </c>
      <c r="C77" s="4"/>
      <c r="D77" s="4"/>
      <c r="E77" s="12" t="s">
        <v>6</v>
      </c>
      <c r="F77" s="12"/>
      <c r="G77" s="18"/>
      <c r="H77" s="19"/>
    </row>
    <row r="79" spans="1:8" customFormat="1" x14ac:dyDescent="0.2">
      <c r="A79" s="25" t="s">
        <v>50</v>
      </c>
      <c r="B79" s="4" t="s">
        <v>51</v>
      </c>
      <c r="C79" s="4" t="s">
        <v>52</v>
      </c>
      <c r="D79" s="4" t="s">
        <v>53</v>
      </c>
      <c r="E79" s="7">
        <v>31500</v>
      </c>
      <c r="F79" s="4">
        <v>943404</v>
      </c>
      <c r="G79" s="36">
        <v>12115</v>
      </c>
      <c r="H79" s="7"/>
    </row>
    <row r="80" spans="1:8" customFormat="1" x14ac:dyDescent="0.2">
      <c r="A80" s="8" t="s">
        <v>31</v>
      </c>
      <c r="B80" s="4">
        <v>32023</v>
      </c>
      <c r="C80" s="4" t="s">
        <v>52</v>
      </c>
      <c r="D80" s="8" t="s">
        <v>33</v>
      </c>
      <c r="E80" s="7">
        <v>32402</v>
      </c>
      <c r="F80" s="4">
        <v>943404</v>
      </c>
      <c r="G80" s="36">
        <v>142769</v>
      </c>
      <c r="H80" s="7"/>
    </row>
    <row r="81" spans="1:7" customFormat="1" x14ac:dyDescent="0.2">
      <c r="A81" s="25" t="s">
        <v>54</v>
      </c>
      <c r="B81" s="4"/>
      <c r="C81" s="4"/>
      <c r="D81" s="4"/>
      <c r="E81" s="7"/>
      <c r="F81" s="4"/>
      <c r="G81" s="36"/>
    </row>
    <row r="83" spans="1:7" customFormat="1" x14ac:dyDescent="0.2">
      <c r="A83" s="25" t="s">
        <v>50</v>
      </c>
      <c r="B83" s="4" t="s">
        <v>51</v>
      </c>
      <c r="C83" s="4" t="s">
        <v>55</v>
      </c>
      <c r="D83" s="4" t="s">
        <v>53</v>
      </c>
      <c r="E83" s="7">
        <v>31500</v>
      </c>
      <c r="F83" s="4" t="s">
        <v>55</v>
      </c>
      <c r="G83" s="36">
        <v>4534</v>
      </c>
    </row>
    <row r="84" spans="1:7" customFormat="1" x14ac:dyDescent="0.2">
      <c r="A84" s="8" t="s">
        <v>31</v>
      </c>
      <c r="B84" s="4">
        <v>32023</v>
      </c>
      <c r="C84" s="4" t="s">
        <v>55</v>
      </c>
      <c r="D84" s="8" t="s">
        <v>33</v>
      </c>
      <c r="E84" s="7">
        <v>32402</v>
      </c>
      <c r="F84" s="4" t="s">
        <v>55</v>
      </c>
      <c r="G84" s="36">
        <v>15511</v>
      </c>
    </row>
    <row r="85" spans="1:7" customFormat="1" x14ac:dyDescent="0.2">
      <c r="A85" s="25" t="s">
        <v>56</v>
      </c>
      <c r="B85" s="4"/>
      <c r="C85" s="4"/>
      <c r="D85" s="4"/>
      <c r="E85" s="7"/>
      <c r="F85" s="4"/>
      <c r="G85" s="36"/>
    </row>
    <row r="87" spans="1:7" customFormat="1" x14ac:dyDescent="0.2">
      <c r="A87" s="25" t="s">
        <v>50</v>
      </c>
      <c r="B87" s="4" t="s">
        <v>51</v>
      </c>
      <c r="C87" s="4" t="s">
        <v>57</v>
      </c>
      <c r="D87" s="4" t="s">
        <v>53</v>
      </c>
      <c r="E87" s="7">
        <v>31500</v>
      </c>
      <c r="F87" s="4" t="s">
        <v>57</v>
      </c>
      <c r="G87" s="36">
        <v>482293</v>
      </c>
    </row>
    <row r="88" spans="1:7" customFormat="1" x14ac:dyDescent="0.2">
      <c r="A88" s="8" t="s">
        <v>31</v>
      </c>
      <c r="B88" s="4">
        <v>32023</v>
      </c>
      <c r="C88" s="4" t="s">
        <v>57</v>
      </c>
      <c r="D88" s="8" t="s">
        <v>33</v>
      </c>
      <c r="E88" s="7">
        <v>32402</v>
      </c>
      <c r="F88" s="4" t="s">
        <v>57</v>
      </c>
      <c r="G88" s="36">
        <v>1904684</v>
      </c>
    </row>
    <row r="89" spans="1:7" customFormat="1" x14ac:dyDescent="0.2">
      <c r="A89" s="25" t="s">
        <v>58</v>
      </c>
      <c r="B89" s="4" t="s">
        <v>59</v>
      </c>
      <c r="C89" s="4" t="s">
        <v>57</v>
      </c>
      <c r="D89" s="4" t="s">
        <v>60</v>
      </c>
      <c r="E89" s="7">
        <v>37450</v>
      </c>
      <c r="F89" s="4">
        <v>482000</v>
      </c>
      <c r="G89" s="36">
        <v>51599</v>
      </c>
    </row>
    <row r="90" spans="1:7" customFormat="1" x14ac:dyDescent="0.2">
      <c r="A90" s="25" t="s">
        <v>61</v>
      </c>
      <c r="B90" s="4"/>
      <c r="C90" s="4"/>
      <c r="D90" s="4"/>
      <c r="E90" s="7"/>
      <c r="F90" s="4"/>
      <c r="G90" s="36"/>
    </row>
    <row r="92" spans="1:7" customFormat="1" x14ac:dyDescent="0.2">
      <c r="A92" s="8" t="s">
        <v>31</v>
      </c>
      <c r="B92" s="4">
        <v>32023</v>
      </c>
      <c r="C92" s="4" t="s">
        <v>62</v>
      </c>
      <c r="D92" s="8" t="s">
        <v>33</v>
      </c>
      <c r="E92" s="7">
        <v>32402</v>
      </c>
      <c r="F92" s="4">
        <v>441300</v>
      </c>
      <c r="G92" s="36">
        <v>294779</v>
      </c>
    </row>
    <row r="93" spans="1:7" customFormat="1" x14ac:dyDescent="0.2">
      <c r="A93" s="8" t="s">
        <v>31</v>
      </c>
      <c r="B93" s="4">
        <v>32023</v>
      </c>
      <c r="C93" s="4" t="s">
        <v>63</v>
      </c>
      <c r="D93" s="8" t="s">
        <v>33</v>
      </c>
      <c r="E93" s="7">
        <v>32402</v>
      </c>
      <c r="F93" s="4" t="s">
        <v>63</v>
      </c>
      <c r="G93" s="36">
        <v>294778</v>
      </c>
    </row>
    <row r="94" spans="1:7" customFormat="1" x14ac:dyDescent="0.2">
      <c r="A94" s="25" t="s">
        <v>64</v>
      </c>
      <c r="B94" s="4"/>
      <c r="C94" s="4"/>
      <c r="D94" s="4"/>
      <c r="E94" s="7"/>
      <c r="F94" s="4"/>
      <c r="G94" s="36"/>
    </row>
    <row r="96" spans="1:7" customFormat="1" x14ac:dyDescent="0.2">
      <c r="A96" s="8" t="s">
        <v>31</v>
      </c>
      <c r="B96" s="4">
        <v>32023</v>
      </c>
      <c r="C96" s="4" t="s">
        <v>65</v>
      </c>
      <c r="D96" s="8" t="s">
        <v>33</v>
      </c>
      <c r="E96" s="7">
        <v>32402</v>
      </c>
      <c r="F96" s="4" t="s">
        <v>65</v>
      </c>
      <c r="G96" s="36">
        <v>39937</v>
      </c>
    </row>
    <row r="97" spans="1:7" x14ac:dyDescent="0.2">
      <c r="A97" s="25" t="s">
        <v>79</v>
      </c>
    </row>
    <row r="98" spans="1:7" customFormat="1" x14ac:dyDescent="0.2">
      <c r="A98" s="38" t="s">
        <v>66</v>
      </c>
      <c r="B98" s="13"/>
      <c r="C98" s="13"/>
      <c r="D98" s="13"/>
      <c r="E98" s="40"/>
      <c r="F98" s="13"/>
      <c r="G98" s="39">
        <f>SUM(G79:G96)</f>
        <v>3242999</v>
      </c>
    </row>
    <row r="100" spans="1:7" customFormat="1" x14ac:dyDescent="0.2">
      <c r="A100" s="38" t="s">
        <v>67</v>
      </c>
      <c r="B100" s="13"/>
      <c r="C100" s="13"/>
      <c r="D100" s="13"/>
      <c r="E100" s="40"/>
      <c r="F100" s="13"/>
      <c r="G100" s="39">
        <f>G72+G98</f>
        <v>8223648.9557999996</v>
      </c>
    </row>
  </sheetData>
  <printOptions gridLines="1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tabSelected="1" workbookViewId="0">
      <selection activeCell="D91" sqref="D91:D93"/>
    </sheetView>
  </sheetViews>
  <sheetFormatPr defaultRowHeight="14.25" x14ac:dyDescent="0.2"/>
  <cols>
    <col min="1" max="1" width="33.25" style="25" customWidth="1"/>
    <col min="2" max="2" width="5.375" style="4" bestFit="1" customWidth="1"/>
    <col min="3" max="3" width="8.875" style="4" bestFit="1" customWidth="1"/>
    <col min="4" max="4" width="36.75" style="4" bestFit="1" customWidth="1"/>
    <col min="5" max="5" width="5.375" style="7" bestFit="1" customWidth="1"/>
    <col min="6" max="6" width="8.875" style="4" bestFit="1" customWidth="1"/>
    <col min="7" max="7" width="9.75" style="36" bestFit="1" customWidth="1"/>
    <col min="8" max="8" width="5" style="7" customWidth="1"/>
    <col min="9" max="9" width="9.125" style="7" customWidth="1"/>
    <col min="10" max="13" width="8.75" customWidth="1"/>
  </cols>
  <sheetData>
    <row r="1" spans="1:9" ht="15.75" x14ac:dyDescent="0.25">
      <c r="A1" s="1" t="s">
        <v>0</v>
      </c>
      <c r="B1" s="2"/>
      <c r="C1" s="2"/>
      <c r="D1" s="2"/>
      <c r="E1" s="3"/>
      <c r="G1" s="5"/>
      <c r="H1" s="6"/>
    </row>
    <row r="2" spans="1:9" x14ac:dyDescent="0.2">
      <c r="A2" s="8"/>
      <c r="B2" s="9"/>
      <c r="C2" s="9"/>
      <c r="D2" s="9"/>
      <c r="E2" s="10"/>
      <c r="F2" s="9"/>
      <c r="G2" s="5"/>
      <c r="H2" s="6"/>
    </row>
    <row r="3" spans="1:9" x14ac:dyDescent="0.2">
      <c r="A3" s="11" t="s">
        <v>1</v>
      </c>
      <c r="B3" s="12" t="s">
        <v>2</v>
      </c>
      <c r="C3" s="13" t="s">
        <v>3</v>
      </c>
      <c r="D3" s="13"/>
      <c r="E3" s="14" t="s">
        <v>4</v>
      </c>
      <c r="F3" s="13" t="s">
        <v>3</v>
      </c>
      <c r="G3" s="14" t="s">
        <v>5</v>
      </c>
      <c r="H3" s="15"/>
      <c r="I3" s="16"/>
    </row>
    <row r="4" spans="1:9" x14ac:dyDescent="0.2">
      <c r="A4" s="17"/>
      <c r="B4" s="12" t="s">
        <v>6</v>
      </c>
      <c r="E4" s="12" t="s">
        <v>6</v>
      </c>
      <c r="F4" s="12"/>
      <c r="G4" s="18"/>
      <c r="H4" s="19"/>
      <c r="I4" s="11"/>
    </row>
    <row r="5" spans="1:9" x14ac:dyDescent="0.2">
      <c r="A5" s="17"/>
      <c r="B5" s="17"/>
      <c r="C5" s="12"/>
      <c r="D5" s="12"/>
      <c r="E5" s="14"/>
      <c r="F5" s="12"/>
      <c r="G5" s="20"/>
      <c r="H5" s="21"/>
      <c r="I5" s="22"/>
    </row>
    <row r="6" spans="1:9" x14ac:dyDescent="0.2">
      <c r="A6" s="11" t="s">
        <v>7</v>
      </c>
      <c r="B6" s="12" t="s">
        <v>8</v>
      </c>
      <c r="C6" s="12"/>
      <c r="D6" s="12" t="s">
        <v>10</v>
      </c>
      <c r="E6" s="11">
        <v>32400</v>
      </c>
      <c r="F6" s="12"/>
      <c r="G6" s="20"/>
      <c r="H6" s="21"/>
      <c r="I6" s="22"/>
    </row>
    <row r="7" spans="1:9" x14ac:dyDescent="0.2">
      <c r="A7" s="12" t="s">
        <v>11</v>
      </c>
      <c r="B7" s="12"/>
      <c r="C7" s="12"/>
      <c r="D7" s="12"/>
      <c r="E7" s="11"/>
      <c r="F7" s="12"/>
      <c r="G7" s="20"/>
      <c r="H7" s="21"/>
      <c r="I7" s="22"/>
    </row>
    <row r="8" spans="1:9" x14ac:dyDescent="0.2">
      <c r="A8" s="12" t="s">
        <v>68</v>
      </c>
      <c r="B8" s="12"/>
      <c r="C8" s="12"/>
      <c r="D8" s="12"/>
      <c r="E8" s="11"/>
      <c r="F8" s="12"/>
      <c r="G8" s="20">
        <f>SUM(G9:G10)</f>
        <v>104070</v>
      </c>
      <c r="H8" s="21"/>
      <c r="I8" s="22"/>
    </row>
    <row r="9" spans="1:9" x14ac:dyDescent="0.2">
      <c r="C9" s="17" t="s">
        <v>9</v>
      </c>
      <c r="D9" s="32" t="s">
        <v>94</v>
      </c>
      <c r="F9" s="17" t="s">
        <v>9</v>
      </c>
      <c r="G9" s="23">
        <v>98179</v>
      </c>
      <c r="H9" s="21"/>
      <c r="I9" s="22"/>
    </row>
    <row r="10" spans="1:9" x14ac:dyDescent="0.2">
      <c r="B10" s="17"/>
      <c r="C10" s="17" t="s">
        <v>12</v>
      </c>
      <c r="D10" s="29" t="s">
        <v>95</v>
      </c>
      <c r="E10" s="14"/>
      <c r="F10" s="17" t="s">
        <v>12</v>
      </c>
      <c r="G10" s="23">
        <v>5891</v>
      </c>
      <c r="H10" s="21"/>
      <c r="I10" s="22"/>
    </row>
    <row r="11" spans="1:9" x14ac:dyDescent="0.2">
      <c r="A11" s="38" t="s">
        <v>69</v>
      </c>
      <c r="B11" s="17"/>
      <c r="C11" s="17"/>
      <c r="D11" s="17"/>
      <c r="E11" s="14"/>
      <c r="F11" s="17"/>
      <c r="G11" s="20">
        <f>SUM(G12)</f>
        <v>17224</v>
      </c>
      <c r="H11" s="21"/>
      <c r="I11" s="22"/>
    </row>
    <row r="12" spans="1:9" x14ac:dyDescent="0.2">
      <c r="A12" s="17"/>
      <c r="B12" s="17"/>
      <c r="C12" s="4" t="s">
        <v>13</v>
      </c>
      <c r="D12" s="17" t="s">
        <v>97</v>
      </c>
      <c r="E12" s="14"/>
      <c r="F12" s="4" t="s">
        <v>13</v>
      </c>
      <c r="G12" s="23">
        <v>17224</v>
      </c>
      <c r="H12" s="24">
        <f>G12/($G$9+$G$10)%</f>
        <v>16.550398770058614</v>
      </c>
      <c r="I12" s="22"/>
    </row>
    <row r="13" spans="1:9" x14ac:dyDescent="0.2">
      <c r="A13" s="12" t="s">
        <v>70</v>
      </c>
      <c r="B13" s="12"/>
      <c r="C13" s="13"/>
      <c r="D13" s="13"/>
      <c r="E13" s="14"/>
      <c r="F13" s="13"/>
      <c r="G13" s="20">
        <f>SUM(G14:G15)</f>
        <v>6514</v>
      </c>
      <c r="H13" s="24"/>
      <c r="I13" s="22"/>
    </row>
    <row r="14" spans="1:9" x14ac:dyDescent="0.2">
      <c r="A14" s="17"/>
      <c r="B14" s="17"/>
      <c r="C14" s="17" t="s">
        <v>14</v>
      </c>
      <c r="D14" s="17" t="s">
        <v>99</v>
      </c>
      <c r="E14" s="14"/>
      <c r="F14" s="17" t="s">
        <v>14</v>
      </c>
      <c r="G14" s="23">
        <v>2206</v>
      </c>
      <c r="H14" s="24">
        <f t="shared" ref="H14:H15" si="0">G14/($G$9+$G$10)%</f>
        <v>2.1197271067550685</v>
      </c>
      <c r="I14" s="22"/>
    </row>
    <row r="15" spans="1:9" x14ac:dyDescent="0.2">
      <c r="A15" s="17"/>
      <c r="B15" s="17"/>
      <c r="C15" s="17" t="s">
        <v>15</v>
      </c>
      <c r="D15" s="29" t="s">
        <v>100</v>
      </c>
      <c r="E15" s="14"/>
      <c r="F15" s="17" t="s">
        <v>15</v>
      </c>
      <c r="G15" s="23">
        <v>4308</v>
      </c>
      <c r="H15" s="24">
        <f t="shared" si="0"/>
        <v>4.1395214759296621</v>
      </c>
      <c r="I15" s="22"/>
    </row>
    <row r="16" spans="1:9" x14ac:dyDescent="0.2">
      <c r="A16" s="12" t="s">
        <v>71</v>
      </c>
      <c r="B16" s="17"/>
      <c r="C16" s="17"/>
      <c r="D16" s="17"/>
      <c r="E16" s="14"/>
      <c r="F16" s="17"/>
      <c r="G16" s="20">
        <f>SUM(G17:G24)</f>
        <v>7160</v>
      </c>
      <c r="H16" s="24"/>
      <c r="I16" s="22"/>
    </row>
    <row r="17" spans="1:9" x14ac:dyDescent="0.2">
      <c r="A17" s="17"/>
      <c r="B17" s="17"/>
      <c r="C17" s="4" t="s">
        <v>72</v>
      </c>
      <c r="D17" s="7" t="s">
        <v>102</v>
      </c>
      <c r="E17" s="14"/>
      <c r="F17" s="4" t="s">
        <v>72</v>
      </c>
      <c r="G17" s="23">
        <v>70</v>
      </c>
      <c r="H17" s="21"/>
      <c r="I17" s="22"/>
    </row>
    <row r="18" spans="1:9" x14ac:dyDescent="0.2">
      <c r="A18" s="17"/>
      <c r="B18" s="17"/>
      <c r="C18" s="7" t="s">
        <v>16</v>
      </c>
      <c r="D18" s="7" t="s">
        <v>103</v>
      </c>
      <c r="E18" s="14"/>
      <c r="F18" s="4" t="s">
        <v>16</v>
      </c>
      <c r="G18" s="23">
        <v>170</v>
      </c>
      <c r="H18" s="21"/>
      <c r="I18" s="22"/>
    </row>
    <row r="19" spans="1:9" x14ac:dyDescent="0.2">
      <c r="A19" s="17"/>
      <c r="B19" s="17"/>
      <c r="C19" s="7" t="s">
        <v>17</v>
      </c>
      <c r="D19" s="7" t="s">
        <v>104</v>
      </c>
      <c r="E19" s="14"/>
      <c r="F19" s="4" t="s">
        <v>17</v>
      </c>
      <c r="G19" s="23">
        <v>2330</v>
      </c>
      <c r="H19" s="21"/>
      <c r="I19" s="22"/>
    </row>
    <row r="20" spans="1:9" x14ac:dyDescent="0.2">
      <c r="A20" s="17"/>
      <c r="B20" s="17"/>
      <c r="C20" s="7" t="s">
        <v>18</v>
      </c>
      <c r="D20" s="7" t="s">
        <v>105</v>
      </c>
      <c r="E20" s="14"/>
      <c r="F20" s="4" t="s">
        <v>18</v>
      </c>
      <c r="G20" s="23">
        <v>2330</v>
      </c>
      <c r="H20" s="21"/>
      <c r="I20" s="22"/>
    </row>
    <row r="21" spans="1:9" x14ac:dyDescent="0.2">
      <c r="A21" s="17"/>
      <c r="B21" s="17"/>
      <c r="C21" s="7" t="s">
        <v>19</v>
      </c>
      <c r="D21" s="7" t="s">
        <v>106</v>
      </c>
      <c r="E21" s="14"/>
      <c r="F21" s="4" t="s">
        <v>19</v>
      </c>
      <c r="G21" s="23">
        <v>130</v>
      </c>
      <c r="H21" s="21"/>
      <c r="I21" s="22"/>
    </row>
    <row r="22" spans="1:9" x14ac:dyDescent="0.2">
      <c r="A22" s="17"/>
      <c r="B22" s="17"/>
      <c r="C22" s="7" t="s">
        <v>20</v>
      </c>
      <c r="D22" s="7" t="s">
        <v>107</v>
      </c>
      <c r="E22" s="14"/>
      <c r="F22" s="4" t="s">
        <v>20</v>
      </c>
      <c r="G22" s="23">
        <v>200</v>
      </c>
      <c r="H22" s="21"/>
      <c r="I22" s="22"/>
    </row>
    <row r="23" spans="1:9" x14ac:dyDescent="0.2">
      <c r="A23" s="17"/>
      <c r="B23" s="17"/>
      <c r="C23" s="7" t="s">
        <v>21</v>
      </c>
      <c r="D23" s="7" t="s">
        <v>108</v>
      </c>
      <c r="E23" s="14"/>
      <c r="F23" s="4" t="s">
        <v>21</v>
      </c>
      <c r="G23" s="23">
        <v>600</v>
      </c>
      <c r="H23" s="21"/>
      <c r="I23" s="22"/>
    </row>
    <row r="24" spans="1:9" x14ac:dyDescent="0.2">
      <c r="A24" s="17"/>
      <c r="B24" s="17"/>
      <c r="C24" s="7" t="s">
        <v>22</v>
      </c>
      <c r="D24" s="7" t="s">
        <v>109</v>
      </c>
      <c r="E24" s="14"/>
      <c r="F24" s="4" t="s">
        <v>22</v>
      </c>
      <c r="G24" s="23">
        <v>1330</v>
      </c>
      <c r="H24" s="21"/>
      <c r="I24" s="22"/>
    </row>
    <row r="25" spans="1:9" x14ac:dyDescent="0.2">
      <c r="A25" s="12" t="s">
        <v>73</v>
      </c>
      <c r="B25" s="12"/>
      <c r="C25" s="40"/>
      <c r="D25" s="40"/>
      <c r="E25" s="14"/>
      <c r="F25" s="13"/>
      <c r="G25" s="20">
        <f>SUM(G26:G29)</f>
        <v>860</v>
      </c>
      <c r="H25" s="21"/>
      <c r="I25" s="22"/>
    </row>
    <row r="26" spans="1:9" x14ac:dyDescent="0.2">
      <c r="A26" s="17"/>
      <c r="B26" s="17"/>
      <c r="C26" s="7" t="s">
        <v>23</v>
      </c>
      <c r="D26" s="7" t="s">
        <v>110</v>
      </c>
      <c r="E26" s="14"/>
      <c r="F26" s="4" t="s">
        <v>23</v>
      </c>
      <c r="G26" s="23">
        <v>130</v>
      </c>
      <c r="H26" s="21"/>
      <c r="I26" s="22"/>
    </row>
    <row r="27" spans="1:9" x14ac:dyDescent="0.2">
      <c r="A27" s="17"/>
      <c r="B27" s="17"/>
      <c r="C27" s="7" t="s">
        <v>24</v>
      </c>
      <c r="D27" s="7" t="s">
        <v>111</v>
      </c>
      <c r="E27" s="14"/>
      <c r="F27" s="4" t="s">
        <v>24</v>
      </c>
      <c r="G27" s="23">
        <v>130</v>
      </c>
      <c r="H27" s="21"/>
      <c r="I27" s="22"/>
    </row>
    <row r="28" spans="1:9" x14ac:dyDescent="0.2">
      <c r="A28" s="17"/>
      <c r="B28" s="17"/>
      <c r="C28" s="7" t="s">
        <v>25</v>
      </c>
      <c r="D28" s="7" t="s">
        <v>112</v>
      </c>
      <c r="E28" s="14"/>
      <c r="F28" s="4" t="s">
        <v>25</v>
      </c>
      <c r="G28" s="23">
        <v>100</v>
      </c>
      <c r="H28" s="21"/>
      <c r="I28" s="22"/>
    </row>
    <row r="29" spans="1:9" x14ac:dyDescent="0.2">
      <c r="A29" s="17"/>
      <c r="B29" s="17"/>
      <c r="C29" s="7" t="s">
        <v>26</v>
      </c>
      <c r="D29" s="7" t="s">
        <v>113</v>
      </c>
      <c r="E29" s="14"/>
      <c r="F29" s="4" t="s">
        <v>26</v>
      </c>
      <c r="G29" s="23">
        <v>500</v>
      </c>
      <c r="H29" s="21"/>
      <c r="I29" s="22"/>
    </row>
    <row r="30" spans="1:9" x14ac:dyDescent="0.2">
      <c r="A30" s="12" t="s">
        <v>74</v>
      </c>
      <c r="B30" s="17"/>
      <c r="C30" s="7"/>
      <c r="D30" s="7"/>
      <c r="E30" s="14"/>
      <c r="G30" s="20">
        <f>SUM(G31)</f>
        <v>300</v>
      </c>
      <c r="H30" s="21"/>
      <c r="I30" s="22"/>
    </row>
    <row r="31" spans="1:9" x14ac:dyDescent="0.2">
      <c r="A31" s="17"/>
      <c r="B31" s="17"/>
      <c r="C31" s="7" t="s">
        <v>27</v>
      </c>
      <c r="D31" s="7" t="s">
        <v>114</v>
      </c>
      <c r="E31" s="14"/>
      <c r="F31" s="4" t="s">
        <v>27</v>
      </c>
      <c r="G31" s="23">
        <v>300</v>
      </c>
      <c r="H31" s="21"/>
      <c r="I31" s="22"/>
    </row>
    <row r="32" spans="1:9" x14ac:dyDescent="0.2">
      <c r="A32" s="12" t="s">
        <v>75</v>
      </c>
      <c r="B32" s="17"/>
      <c r="C32" s="7"/>
      <c r="D32" s="7"/>
      <c r="E32" s="14"/>
      <c r="G32" s="20">
        <f>SUM(G33:G34)</f>
        <v>1770</v>
      </c>
      <c r="H32" s="21"/>
      <c r="I32" s="22"/>
    </row>
    <row r="33" spans="1:9" x14ac:dyDescent="0.2">
      <c r="A33" s="17"/>
      <c r="B33" s="17"/>
      <c r="C33" s="7" t="s">
        <v>28</v>
      </c>
      <c r="D33" s="7" t="s">
        <v>115</v>
      </c>
      <c r="E33" s="14"/>
      <c r="F33" s="4" t="s">
        <v>28</v>
      </c>
      <c r="G33" s="23">
        <v>100</v>
      </c>
      <c r="H33" s="21"/>
      <c r="I33" s="22"/>
    </row>
    <row r="34" spans="1:9" x14ac:dyDescent="0.2">
      <c r="A34" s="17"/>
      <c r="B34" s="17"/>
      <c r="C34" s="7" t="s">
        <v>29</v>
      </c>
      <c r="D34" s="7" t="s">
        <v>116</v>
      </c>
      <c r="E34" s="14"/>
      <c r="F34" s="4" t="s">
        <v>29</v>
      </c>
      <c r="G34" s="23">
        <v>1670</v>
      </c>
      <c r="H34" s="21"/>
      <c r="I34" s="22"/>
    </row>
    <row r="35" spans="1:9" x14ac:dyDescent="0.2">
      <c r="A35" s="17"/>
      <c r="B35" s="17"/>
      <c r="C35" s="7"/>
      <c r="D35" s="7"/>
      <c r="E35" s="14"/>
      <c r="G35" s="23"/>
      <c r="H35" s="21"/>
      <c r="I35" s="22"/>
    </row>
    <row r="36" spans="1:9" x14ac:dyDescent="0.2">
      <c r="A36" s="12" t="s">
        <v>90</v>
      </c>
      <c r="B36" s="12"/>
      <c r="C36" s="12"/>
      <c r="D36" s="12"/>
      <c r="E36" s="11"/>
      <c r="F36" s="12"/>
      <c r="G36" s="14">
        <f>G8+G11+G13+G16+G25+G30+G32</f>
        <v>137898</v>
      </c>
      <c r="H36" s="21"/>
      <c r="I36" s="22"/>
    </row>
    <row r="37" spans="1:9" x14ac:dyDescent="0.2">
      <c r="A37" s="17"/>
      <c r="B37" s="17"/>
      <c r="C37" s="12"/>
      <c r="D37" s="12"/>
      <c r="E37" s="14"/>
      <c r="F37" s="12"/>
      <c r="G37" s="20"/>
      <c r="H37" s="21"/>
      <c r="I37" s="22"/>
    </row>
    <row r="38" spans="1:9" x14ac:dyDescent="0.2">
      <c r="A38" s="11" t="s">
        <v>1</v>
      </c>
      <c r="B38" s="12" t="s">
        <v>2</v>
      </c>
      <c r="C38" s="13" t="s">
        <v>3</v>
      </c>
      <c r="D38" s="13"/>
      <c r="E38" s="14" t="s">
        <v>4</v>
      </c>
      <c r="F38" s="13" t="s">
        <v>3</v>
      </c>
      <c r="G38" s="14" t="s">
        <v>5</v>
      </c>
      <c r="H38" s="21"/>
      <c r="I38" s="22"/>
    </row>
    <row r="39" spans="1:9" x14ac:dyDescent="0.2">
      <c r="A39" s="17"/>
      <c r="B39" s="12" t="s">
        <v>6</v>
      </c>
      <c r="E39" s="12" t="s">
        <v>6</v>
      </c>
      <c r="F39" s="12"/>
      <c r="G39" s="18"/>
      <c r="H39" s="21"/>
      <c r="I39" s="22"/>
    </row>
    <row r="40" spans="1:9" x14ac:dyDescent="0.2">
      <c r="B40" s="17"/>
      <c r="C40" s="12"/>
      <c r="D40" s="12"/>
      <c r="E40" s="14"/>
      <c r="F40" s="12"/>
      <c r="G40" s="20"/>
      <c r="H40" s="21"/>
      <c r="I40" s="22"/>
    </row>
    <row r="41" spans="1:9" x14ac:dyDescent="0.2">
      <c r="B41" s="17"/>
      <c r="C41" s="12"/>
      <c r="D41" s="12"/>
      <c r="E41" s="14"/>
      <c r="F41" s="12"/>
      <c r="G41" s="20"/>
      <c r="H41" s="21"/>
      <c r="I41" s="22"/>
    </row>
    <row r="42" spans="1:9" x14ac:dyDescent="0.2">
      <c r="A42" s="11" t="s">
        <v>31</v>
      </c>
      <c r="B42" s="12" t="s">
        <v>32</v>
      </c>
      <c r="C42" s="17"/>
      <c r="D42" s="11" t="s">
        <v>33</v>
      </c>
      <c r="E42" s="40">
        <v>32402</v>
      </c>
      <c r="F42" s="17"/>
      <c r="G42" s="23"/>
      <c r="H42" s="26"/>
      <c r="I42" s="22"/>
    </row>
    <row r="43" spans="1:9" x14ac:dyDescent="0.2">
      <c r="A43" s="11" t="s">
        <v>76</v>
      </c>
      <c r="B43" s="12"/>
      <c r="C43" s="17"/>
      <c r="D43" s="17"/>
      <c r="E43" s="8"/>
      <c r="F43" s="17"/>
      <c r="G43" s="23"/>
      <c r="H43" s="27"/>
      <c r="I43" s="28"/>
    </row>
    <row r="44" spans="1:9" x14ac:dyDescent="0.2">
      <c r="A44" s="12" t="s">
        <v>68</v>
      </c>
      <c r="B44" s="12"/>
      <c r="C44" s="12"/>
      <c r="D44" s="12"/>
      <c r="E44" s="11"/>
      <c r="F44" s="12"/>
      <c r="G44" s="20">
        <f>SUM(G45:G47)</f>
        <v>3513905</v>
      </c>
      <c r="H44" s="31"/>
      <c r="I44" s="28"/>
    </row>
    <row r="45" spans="1:9" x14ac:dyDescent="0.2">
      <c r="A45" s="17"/>
      <c r="B45" s="17"/>
      <c r="C45" s="17" t="s">
        <v>9</v>
      </c>
      <c r="D45" s="32" t="s">
        <v>94</v>
      </c>
      <c r="E45" s="30"/>
      <c r="F45" s="17" t="s">
        <v>9</v>
      </c>
      <c r="G45" s="30">
        <f>Taul1!G29+Taul1!G38+Taul1!G47+Taul1!G54</f>
        <v>3275665</v>
      </c>
      <c r="H45" s="31"/>
      <c r="I45" s="33"/>
    </row>
    <row r="46" spans="1:9" x14ac:dyDescent="0.2">
      <c r="A46" s="17"/>
      <c r="B46" s="17"/>
      <c r="C46" s="17" t="s">
        <v>12</v>
      </c>
      <c r="D46" s="29" t="s">
        <v>95</v>
      </c>
      <c r="E46" s="30"/>
      <c r="F46" s="17" t="s">
        <v>12</v>
      </c>
      <c r="G46" s="30">
        <f>Taul1!G30+Taul1!G39+Taul1!G48+Taul1!G55</f>
        <v>196540</v>
      </c>
      <c r="H46" s="31"/>
      <c r="I46" s="30"/>
    </row>
    <row r="47" spans="1:9" x14ac:dyDescent="0.2">
      <c r="A47" s="8"/>
      <c r="B47" s="17"/>
      <c r="C47" s="17" t="s">
        <v>77</v>
      </c>
      <c r="D47" s="17" t="s">
        <v>96</v>
      </c>
      <c r="E47" s="34"/>
      <c r="F47" s="17" t="s">
        <v>77</v>
      </c>
      <c r="G47" s="30">
        <f>Taul1!G34+Taul1!G43</f>
        <v>41700</v>
      </c>
      <c r="H47" s="8"/>
      <c r="I47" s="25"/>
    </row>
    <row r="48" spans="1:9" x14ac:dyDescent="0.2">
      <c r="A48" s="38" t="s">
        <v>69</v>
      </c>
      <c r="B48" s="17"/>
      <c r="C48" s="17"/>
      <c r="D48" s="17"/>
      <c r="E48" s="34"/>
      <c r="F48" s="17"/>
      <c r="G48" s="20">
        <f>SUM(G49:G50)</f>
        <v>629708.72900000005</v>
      </c>
      <c r="H48" s="8"/>
      <c r="I48" s="25"/>
    </row>
    <row r="49" spans="1:11" x14ac:dyDescent="0.2">
      <c r="A49" s="12"/>
      <c r="B49" s="12"/>
      <c r="C49" s="17" t="s">
        <v>13</v>
      </c>
      <c r="D49" s="17" t="s">
        <v>97</v>
      </c>
      <c r="E49" s="11"/>
      <c r="F49" s="17" t="s">
        <v>13</v>
      </c>
      <c r="G49" s="30">
        <f>Taul1!G49+Taul1!G56</f>
        <v>57802.728999999999</v>
      </c>
      <c r="H49" s="30"/>
      <c r="I49" s="30"/>
    </row>
    <row r="50" spans="1:11" x14ac:dyDescent="0.2">
      <c r="A50" s="8"/>
      <c r="B50" s="17"/>
      <c r="C50" s="17" t="s">
        <v>35</v>
      </c>
      <c r="D50" s="17" t="s">
        <v>98</v>
      </c>
      <c r="F50" s="17" t="s">
        <v>35</v>
      </c>
      <c r="G50" s="30">
        <f>Taul1!G31+Taul1!G40</f>
        <v>571906</v>
      </c>
      <c r="H50" s="8"/>
      <c r="I50" s="25"/>
    </row>
    <row r="51" spans="1:11" x14ac:dyDescent="0.2">
      <c r="A51" s="12" t="s">
        <v>70</v>
      </c>
      <c r="B51" s="17"/>
      <c r="C51" s="17"/>
      <c r="D51" s="8"/>
      <c r="E51" s="8"/>
      <c r="F51" s="17"/>
      <c r="G51" s="20">
        <f>SUM(G52:G54)+1</f>
        <v>219971.2268</v>
      </c>
      <c r="H51" s="26"/>
    </row>
    <row r="52" spans="1:11" x14ac:dyDescent="0.2">
      <c r="A52" s="7"/>
      <c r="B52" s="17"/>
      <c r="C52" s="17" t="s">
        <v>14</v>
      </c>
      <c r="D52" s="17" t="s">
        <v>99</v>
      </c>
      <c r="E52" s="8"/>
      <c r="F52" s="17" t="s">
        <v>14</v>
      </c>
      <c r="G52" s="23">
        <f>Taul1!G32+Taul1!G41+Taul1!G50+Taul1!G57</f>
        <v>74494.581600000005</v>
      </c>
      <c r="H52" s="27"/>
    </row>
    <row r="53" spans="1:11" x14ac:dyDescent="0.2">
      <c r="A53" s="8"/>
      <c r="B53" s="17"/>
      <c r="C53" s="29" t="s">
        <v>15</v>
      </c>
      <c r="D53" s="29" t="s">
        <v>100</v>
      </c>
      <c r="E53" s="30"/>
      <c r="F53" s="29" t="s">
        <v>15</v>
      </c>
      <c r="G53" s="30">
        <f>Taul1!G33+Taul1!G42+Taul1!G51+Taul1!G58</f>
        <v>145475.6452</v>
      </c>
      <c r="H53" s="31"/>
    </row>
    <row r="54" spans="1:11" x14ac:dyDescent="0.2">
      <c r="A54" s="40" t="s">
        <v>78</v>
      </c>
      <c r="B54" s="17"/>
      <c r="C54" s="32"/>
      <c r="D54" s="32"/>
      <c r="E54" s="30"/>
      <c r="F54" s="32"/>
      <c r="G54" s="30"/>
      <c r="H54" s="31"/>
    </row>
    <row r="55" spans="1:11" x14ac:dyDescent="0.2">
      <c r="A55" s="8"/>
      <c r="B55" s="17"/>
      <c r="C55" s="29" t="s">
        <v>36</v>
      </c>
      <c r="D55" s="29" t="s">
        <v>101</v>
      </c>
      <c r="E55" s="30"/>
      <c r="F55" s="29" t="s">
        <v>36</v>
      </c>
      <c r="G55" s="30">
        <f>Taul1!G35+Taul1!G44</f>
        <v>-41700</v>
      </c>
      <c r="H55" s="31"/>
      <c r="I55" s="30"/>
    </row>
    <row r="56" spans="1:11" x14ac:dyDescent="0.2">
      <c r="A56" s="8"/>
      <c r="B56" s="17"/>
      <c r="C56" s="29"/>
      <c r="D56" s="29"/>
      <c r="E56" s="30"/>
      <c r="F56" s="29"/>
      <c r="G56" s="30"/>
      <c r="H56" s="31"/>
      <c r="I56" s="30"/>
    </row>
    <row r="57" spans="1:11" x14ac:dyDescent="0.2">
      <c r="A57" s="12" t="s">
        <v>71</v>
      </c>
      <c r="B57" s="17"/>
      <c r="C57" s="17"/>
      <c r="D57" s="17"/>
      <c r="E57" s="34"/>
      <c r="F57" s="17"/>
      <c r="G57" s="20">
        <f>SUM(G58:G67)</f>
        <v>1308641</v>
      </c>
      <c r="H57" s="8"/>
    </row>
    <row r="58" spans="1:11" x14ac:dyDescent="0.2">
      <c r="A58" s="35"/>
      <c r="B58" s="17"/>
      <c r="C58" s="17" t="s">
        <v>62</v>
      </c>
      <c r="D58" s="17" t="s">
        <v>80</v>
      </c>
      <c r="E58" s="34"/>
      <c r="F58" s="17" t="s">
        <v>62</v>
      </c>
      <c r="G58" s="30">
        <f>Taul1!G92</f>
        <v>294779</v>
      </c>
      <c r="H58" s="8"/>
      <c r="I58" s="36"/>
      <c r="J58" s="41"/>
      <c r="K58" s="41"/>
    </row>
    <row r="59" spans="1:11" x14ac:dyDescent="0.2">
      <c r="A59" s="12"/>
      <c r="B59" s="12"/>
      <c r="C59" s="17" t="s">
        <v>42</v>
      </c>
      <c r="D59" s="17" t="s">
        <v>81</v>
      </c>
      <c r="E59" s="11"/>
      <c r="F59" s="17" t="s">
        <v>42</v>
      </c>
      <c r="G59" s="30">
        <f>Taul1!G66</f>
        <v>67370</v>
      </c>
      <c r="H59" s="30"/>
    </row>
    <row r="60" spans="1:11" x14ac:dyDescent="0.2">
      <c r="A60" s="8"/>
      <c r="B60" s="9"/>
      <c r="C60" s="17" t="s">
        <v>44</v>
      </c>
      <c r="D60" s="17" t="s">
        <v>82</v>
      </c>
      <c r="E60" s="10"/>
      <c r="F60" s="17" t="s">
        <v>44</v>
      </c>
      <c r="G60" s="30">
        <f>Taul1!G67</f>
        <v>380986</v>
      </c>
      <c r="H60" s="6"/>
    </row>
    <row r="61" spans="1:11" x14ac:dyDescent="0.2">
      <c r="A61" s="8"/>
      <c r="B61" s="17"/>
      <c r="C61" s="17" t="s">
        <v>45</v>
      </c>
      <c r="D61" s="8" t="s">
        <v>83</v>
      </c>
      <c r="E61" s="8"/>
      <c r="F61" s="17" t="s">
        <v>45</v>
      </c>
      <c r="G61" s="23">
        <f>Taul1!G68</f>
        <v>301</v>
      </c>
      <c r="H61" s="26"/>
    </row>
    <row r="62" spans="1:11" x14ac:dyDescent="0.2">
      <c r="A62" s="8"/>
      <c r="B62" s="17"/>
      <c r="C62" s="17" t="s">
        <v>65</v>
      </c>
      <c r="D62" s="17" t="s">
        <v>84</v>
      </c>
      <c r="E62" s="8"/>
      <c r="F62" s="17" t="s">
        <v>65</v>
      </c>
      <c r="G62" s="23">
        <f>Taul1!G96</f>
        <v>39937</v>
      </c>
      <c r="H62" s="27"/>
    </row>
    <row r="63" spans="1:11" x14ac:dyDescent="0.2">
      <c r="A63" s="8"/>
      <c r="B63" s="17"/>
      <c r="C63" s="29" t="s">
        <v>40</v>
      </c>
      <c r="D63" s="25" t="s">
        <v>41</v>
      </c>
      <c r="E63" s="30"/>
      <c r="F63" s="29" t="s">
        <v>40</v>
      </c>
      <c r="G63" s="30">
        <f>Taul1!G62</f>
        <v>12000</v>
      </c>
      <c r="H63" s="31"/>
      <c r="I63"/>
    </row>
    <row r="64" spans="1:11" x14ac:dyDescent="0.2">
      <c r="A64" s="8"/>
      <c r="B64" s="17"/>
      <c r="C64" s="32" t="s">
        <v>52</v>
      </c>
      <c r="D64" s="32" t="s">
        <v>85</v>
      </c>
      <c r="E64" s="30"/>
      <c r="F64" s="32" t="s">
        <v>52</v>
      </c>
      <c r="G64" s="30">
        <f>Taul1!G80</f>
        <v>142769</v>
      </c>
      <c r="H64" s="31"/>
      <c r="I64"/>
    </row>
    <row r="65" spans="1:9" x14ac:dyDescent="0.2">
      <c r="A65" s="8"/>
      <c r="B65" s="17"/>
      <c r="C65" s="29" t="s">
        <v>47</v>
      </c>
      <c r="D65" s="29" t="s">
        <v>86</v>
      </c>
      <c r="E65" s="30"/>
      <c r="F65" s="29" t="s">
        <v>47</v>
      </c>
      <c r="G65" s="30">
        <f>Taul1!G69</f>
        <v>60210</v>
      </c>
      <c r="H65" s="31"/>
      <c r="I65"/>
    </row>
    <row r="66" spans="1:9" x14ac:dyDescent="0.2">
      <c r="B66" s="12"/>
      <c r="C66" s="17" t="s">
        <v>55</v>
      </c>
      <c r="D66" s="17" t="s">
        <v>87</v>
      </c>
      <c r="E66" s="11"/>
      <c r="F66" s="17" t="s">
        <v>55</v>
      </c>
      <c r="G66" s="30">
        <f>Taul1!G84</f>
        <v>15511</v>
      </c>
      <c r="H66" s="30"/>
      <c r="I66"/>
    </row>
    <row r="67" spans="1:9" x14ac:dyDescent="0.2">
      <c r="C67" s="42" t="s">
        <v>63</v>
      </c>
      <c r="D67" s="42" t="s">
        <v>88</v>
      </c>
      <c r="E67" s="25"/>
      <c r="F67" s="42" t="s">
        <v>63</v>
      </c>
      <c r="G67" s="43">
        <f>Taul1!G93</f>
        <v>294778</v>
      </c>
    </row>
    <row r="68" spans="1:9" x14ac:dyDescent="0.2">
      <c r="A68" s="11" t="s">
        <v>74</v>
      </c>
      <c r="C68" s="17"/>
      <c r="D68" s="8"/>
      <c r="E68" s="8"/>
      <c r="F68" s="17"/>
      <c r="G68" s="23"/>
      <c r="H68" s="26"/>
      <c r="I68"/>
    </row>
    <row r="69" spans="1:9" x14ac:dyDescent="0.2">
      <c r="C69" s="17" t="s">
        <v>57</v>
      </c>
      <c r="D69" s="17" t="s">
        <v>89</v>
      </c>
      <c r="E69" s="8"/>
      <c r="F69" s="17" t="s">
        <v>57</v>
      </c>
      <c r="G69" s="20">
        <f>Taul1!G88</f>
        <v>1904684</v>
      </c>
      <c r="H69" s="27"/>
      <c r="I69"/>
    </row>
    <row r="70" spans="1:9" x14ac:dyDescent="0.2">
      <c r="C70" s="29"/>
      <c r="D70" s="29"/>
      <c r="E70" s="30"/>
      <c r="F70" s="29"/>
      <c r="G70" s="30"/>
      <c r="H70" s="31"/>
      <c r="I70"/>
    </row>
    <row r="71" spans="1:9" x14ac:dyDescent="0.2">
      <c r="A71" s="12" t="s">
        <v>91</v>
      </c>
      <c r="C71" s="32"/>
      <c r="D71" s="32"/>
      <c r="E71" s="30"/>
      <c r="F71" s="32"/>
      <c r="G71" s="14">
        <f>G44+G48+G51+G55+G57+G69</f>
        <v>7535209.9558000006</v>
      </c>
      <c r="H71" s="31"/>
      <c r="I71"/>
    </row>
    <row r="72" spans="1:9" x14ac:dyDescent="0.2">
      <c r="C72" s="29"/>
      <c r="D72" s="29"/>
      <c r="E72" s="30"/>
      <c r="F72" s="29"/>
      <c r="G72" s="30"/>
      <c r="H72" s="31"/>
      <c r="I72"/>
    </row>
    <row r="74" spans="1:9" x14ac:dyDescent="0.2">
      <c r="A74" s="11" t="s">
        <v>1</v>
      </c>
      <c r="B74" s="12" t="s">
        <v>2</v>
      </c>
      <c r="C74" s="13" t="s">
        <v>3</v>
      </c>
      <c r="D74" s="13"/>
      <c r="E74" s="14" t="s">
        <v>4</v>
      </c>
      <c r="F74" s="13" t="s">
        <v>3</v>
      </c>
      <c r="G74" s="14" t="s">
        <v>5</v>
      </c>
      <c r="H74" s="15"/>
      <c r="I74"/>
    </row>
    <row r="75" spans="1:9" x14ac:dyDescent="0.2">
      <c r="A75" s="17"/>
      <c r="B75" s="12" t="s">
        <v>6</v>
      </c>
      <c r="E75" s="12" t="s">
        <v>6</v>
      </c>
      <c r="F75" s="12"/>
      <c r="G75" s="18"/>
      <c r="H75" s="19"/>
      <c r="I75"/>
    </row>
    <row r="76" spans="1:9" x14ac:dyDescent="0.2">
      <c r="A76" s="17"/>
      <c r="B76" s="12"/>
      <c r="E76" s="12"/>
      <c r="F76" s="12"/>
      <c r="G76" s="18"/>
      <c r="H76" s="19"/>
      <c r="I76"/>
    </row>
    <row r="77" spans="1:9" x14ac:dyDescent="0.2">
      <c r="A77" s="38" t="s">
        <v>50</v>
      </c>
      <c r="B77" s="13" t="s">
        <v>51</v>
      </c>
      <c r="C77" s="13"/>
      <c r="D77" s="13" t="s">
        <v>53</v>
      </c>
      <c r="E77" s="40">
        <v>31500</v>
      </c>
    </row>
    <row r="78" spans="1:9" x14ac:dyDescent="0.2">
      <c r="A78" s="12" t="s">
        <v>68</v>
      </c>
      <c r="B78" s="12"/>
      <c r="C78" s="12"/>
      <c r="D78" s="12"/>
      <c r="E78" s="40"/>
      <c r="G78" s="39">
        <f>SUM(G79:G81)</f>
        <v>14026</v>
      </c>
    </row>
    <row r="79" spans="1:9" x14ac:dyDescent="0.2">
      <c r="A79" s="17"/>
      <c r="B79" s="17"/>
      <c r="C79" s="17" t="s">
        <v>9</v>
      </c>
      <c r="D79" s="32" t="s">
        <v>94</v>
      </c>
      <c r="E79" s="40"/>
      <c r="F79" s="17" t="s">
        <v>9</v>
      </c>
      <c r="G79" s="36">
        <v>13022</v>
      </c>
    </row>
    <row r="80" spans="1:9" x14ac:dyDescent="0.2">
      <c r="A80" s="17"/>
      <c r="B80" s="17"/>
      <c r="C80" s="17" t="s">
        <v>12</v>
      </c>
      <c r="D80" s="29" t="s">
        <v>95</v>
      </c>
      <c r="E80" s="40"/>
      <c r="F80" s="17" t="s">
        <v>12</v>
      </c>
      <c r="G80" s="36">
        <v>846</v>
      </c>
    </row>
    <row r="81" spans="1:9" x14ac:dyDescent="0.2">
      <c r="A81" s="8"/>
      <c r="B81" s="17"/>
      <c r="C81" s="17" t="s">
        <v>77</v>
      </c>
      <c r="D81" s="17" t="s">
        <v>96</v>
      </c>
      <c r="E81" s="40"/>
      <c r="F81" s="17" t="s">
        <v>77</v>
      </c>
      <c r="G81" s="36">
        <v>158</v>
      </c>
    </row>
    <row r="82" spans="1:9" x14ac:dyDescent="0.2">
      <c r="A82" s="38" t="s">
        <v>69</v>
      </c>
      <c r="B82" s="17"/>
      <c r="C82" s="17"/>
      <c r="D82" s="17"/>
      <c r="E82" s="40"/>
      <c r="F82" s="17"/>
      <c r="G82" s="39">
        <f>SUM(G83)</f>
        <v>2321</v>
      </c>
    </row>
    <row r="83" spans="1:9" x14ac:dyDescent="0.2">
      <c r="A83" s="12"/>
      <c r="B83" s="12"/>
      <c r="C83" s="17" t="s">
        <v>13</v>
      </c>
      <c r="D83" s="17" t="s">
        <v>97</v>
      </c>
      <c r="E83" s="40"/>
      <c r="F83" s="17" t="s">
        <v>13</v>
      </c>
      <c r="G83" s="36">
        <v>2321</v>
      </c>
    </row>
    <row r="84" spans="1:9" x14ac:dyDescent="0.2">
      <c r="A84" s="12" t="s">
        <v>70</v>
      </c>
      <c r="B84" s="17"/>
      <c r="C84" s="17"/>
      <c r="D84" s="8"/>
      <c r="E84" s="40"/>
      <c r="F84" s="17"/>
      <c r="G84" s="39">
        <f>SUM(G85:G86)</f>
        <v>878</v>
      </c>
    </row>
    <row r="85" spans="1:9" x14ac:dyDescent="0.2">
      <c r="A85" s="7"/>
      <c r="B85" s="17"/>
      <c r="C85" s="17" t="s">
        <v>14</v>
      </c>
      <c r="D85" s="17" t="s">
        <v>99</v>
      </c>
      <c r="E85" s="40"/>
      <c r="F85" s="17" t="s">
        <v>14</v>
      </c>
      <c r="G85" s="36">
        <v>297</v>
      </c>
    </row>
    <row r="86" spans="1:9" x14ac:dyDescent="0.2">
      <c r="A86" s="8"/>
      <c r="B86" s="17"/>
      <c r="C86" s="29" t="s">
        <v>15</v>
      </c>
      <c r="D86" s="29" t="s">
        <v>100</v>
      </c>
      <c r="E86" s="40"/>
      <c r="F86" s="29" t="s">
        <v>15</v>
      </c>
      <c r="G86" s="36">
        <v>581</v>
      </c>
    </row>
    <row r="87" spans="1:9" x14ac:dyDescent="0.2">
      <c r="A87" s="40" t="s">
        <v>78</v>
      </c>
      <c r="B87" s="17"/>
      <c r="C87" s="32"/>
      <c r="D87" s="32"/>
      <c r="E87" s="40"/>
      <c r="F87" s="32"/>
    </row>
    <row r="88" spans="1:9" x14ac:dyDescent="0.2">
      <c r="A88" s="8"/>
      <c r="B88" s="17"/>
      <c r="C88" s="29" t="s">
        <v>36</v>
      </c>
      <c r="D88" s="29" t="s">
        <v>101</v>
      </c>
      <c r="E88" s="40"/>
      <c r="F88" s="29" t="s">
        <v>36</v>
      </c>
      <c r="G88" s="36">
        <v>-158</v>
      </c>
      <c r="I88" s="36"/>
    </row>
    <row r="89" spans="1:9" x14ac:dyDescent="0.2">
      <c r="A89" s="38"/>
      <c r="B89" s="13"/>
      <c r="C89" s="13"/>
      <c r="D89" s="13"/>
      <c r="E89" s="40"/>
    </row>
    <row r="90" spans="1:9" x14ac:dyDescent="0.2">
      <c r="A90" s="12" t="s">
        <v>71</v>
      </c>
      <c r="B90" s="13"/>
      <c r="C90" s="13"/>
      <c r="D90" s="13"/>
      <c r="E90" s="40"/>
      <c r="G90" s="39">
        <f>SUM(G91:G93)</f>
        <v>37146</v>
      </c>
    </row>
    <row r="91" spans="1:9" x14ac:dyDescent="0.2">
      <c r="A91" s="12"/>
      <c r="B91" s="13"/>
      <c r="C91" s="4" t="s">
        <v>40</v>
      </c>
      <c r="D91" s="42" t="s">
        <v>117</v>
      </c>
      <c r="E91" s="40"/>
      <c r="F91" s="4" t="s">
        <v>40</v>
      </c>
      <c r="G91" s="36">
        <v>20497</v>
      </c>
    </row>
    <row r="92" spans="1:9" x14ac:dyDescent="0.2">
      <c r="C92" s="4" t="s">
        <v>52</v>
      </c>
      <c r="D92" s="32" t="s">
        <v>85</v>
      </c>
      <c r="F92" s="4">
        <v>943404</v>
      </c>
      <c r="G92" s="36">
        <v>12115</v>
      </c>
      <c r="I92"/>
    </row>
    <row r="93" spans="1:9" x14ac:dyDescent="0.2">
      <c r="A93" s="8"/>
      <c r="C93" s="4" t="s">
        <v>55</v>
      </c>
      <c r="D93" s="17" t="s">
        <v>87</v>
      </c>
      <c r="F93" s="4" t="s">
        <v>55</v>
      </c>
      <c r="G93" s="36">
        <v>4534</v>
      </c>
      <c r="I93"/>
    </row>
    <row r="94" spans="1:9" x14ac:dyDescent="0.2">
      <c r="H94"/>
      <c r="I94"/>
    </row>
    <row r="95" spans="1:9" x14ac:dyDescent="0.2">
      <c r="A95" s="11" t="s">
        <v>74</v>
      </c>
    </row>
    <row r="96" spans="1:9" x14ac:dyDescent="0.2">
      <c r="C96" s="4" t="s">
        <v>57</v>
      </c>
      <c r="D96" s="17" t="s">
        <v>89</v>
      </c>
      <c r="E96" s="7">
        <v>31500</v>
      </c>
      <c r="F96" s="4" t="s">
        <v>57</v>
      </c>
      <c r="G96" s="36">
        <v>482293</v>
      </c>
      <c r="H96"/>
      <c r="I96"/>
    </row>
    <row r="97" spans="1:9" x14ac:dyDescent="0.2">
      <c r="D97" s="17"/>
      <c r="H97"/>
      <c r="I97"/>
    </row>
    <row r="98" spans="1:9" x14ac:dyDescent="0.2">
      <c r="A98" s="12" t="s">
        <v>92</v>
      </c>
      <c r="D98" s="8"/>
      <c r="G98" s="39">
        <f>G78+G82+G84+G88+G90+G96</f>
        <v>536506</v>
      </c>
      <c r="H98"/>
      <c r="I98"/>
    </row>
    <row r="99" spans="1:9" x14ac:dyDescent="0.2">
      <c r="H99"/>
      <c r="I99"/>
    </row>
    <row r="100" spans="1:9" x14ac:dyDescent="0.2">
      <c r="H100"/>
      <c r="I100"/>
    </row>
    <row r="101" spans="1:9" x14ac:dyDescent="0.2">
      <c r="A101" s="38" t="s">
        <v>58</v>
      </c>
      <c r="B101" s="13" t="s">
        <v>59</v>
      </c>
      <c r="C101" s="13"/>
      <c r="D101" s="13" t="s">
        <v>60</v>
      </c>
      <c r="E101" s="40">
        <v>37450</v>
      </c>
      <c r="H101"/>
      <c r="I101"/>
    </row>
    <row r="102" spans="1:9" x14ac:dyDescent="0.2">
      <c r="A102" s="8"/>
      <c r="D102" s="8"/>
      <c r="H102"/>
      <c r="I102"/>
    </row>
    <row r="103" spans="1:9" x14ac:dyDescent="0.2">
      <c r="A103" s="12" t="s">
        <v>93</v>
      </c>
      <c r="C103" s="4" t="s">
        <v>57</v>
      </c>
      <c r="D103" s="17" t="s">
        <v>89</v>
      </c>
      <c r="F103" s="4">
        <v>482000</v>
      </c>
      <c r="G103" s="39">
        <v>51599</v>
      </c>
      <c r="H103"/>
      <c r="I103"/>
    </row>
    <row r="104" spans="1:9" x14ac:dyDescent="0.2">
      <c r="H104"/>
      <c r="I104"/>
    </row>
    <row r="105" spans="1:9" x14ac:dyDescent="0.2">
      <c r="A105" s="38" t="s">
        <v>67</v>
      </c>
      <c r="B105" s="13"/>
      <c r="C105" s="13"/>
      <c r="D105" s="13"/>
      <c r="E105" s="40"/>
      <c r="F105" s="13"/>
      <c r="G105" s="39">
        <f>G36+G71+G98+G103</f>
        <v>8261212.9558000006</v>
      </c>
      <c r="H105"/>
      <c r="I105"/>
    </row>
  </sheetData>
  <printOptions gridLines="1"/>
  <pageMargins left="0.70866141732283472" right="0.70866141732283472" top="0.74803149606299213" bottom="0.55118110236220474" header="0.31496062992125984" footer="0.31496062992125984"/>
  <pageSetup paperSize="9" scale="70" fitToHeight="2" orientation="portrait" r:id="rId1"/>
  <rowBreaks count="1" manualBreakCount="1">
    <brk id="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Ritamo Raisa</dc:creator>
  <cp:lastModifiedBy>Skyttä Pirjo</cp:lastModifiedBy>
  <cp:lastPrinted>2013-03-15T09:01:01Z</cp:lastPrinted>
  <dcterms:created xsi:type="dcterms:W3CDTF">2011-04-26T11:05:32Z</dcterms:created>
  <dcterms:modified xsi:type="dcterms:W3CDTF">2013-03-19T08:58:56Z</dcterms:modified>
</cp:coreProperties>
</file>