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152 heinäk" sheetId="1" r:id="rId1"/>
  </sheets>
  <definedNames>
    <definedName name="TABLE" localSheetId="0">'152 heinäk'!$A$3:$B$3</definedName>
    <definedName name="TABLE_2" localSheetId="0">'152 heinäk'!$A$5:$J$27</definedName>
    <definedName name="_xlnm.Print_Area" localSheetId="0">'152 heinäk'!$A$1:$J$125</definedName>
    <definedName name="_xlnm.Print_Titles" localSheetId="0">'152 heinäk'!$1:$1</definedName>
  </definedNames>
  <calcPr fullCalcOnLoad="1"/>
</workbook>
</file>

<file path=xl/sharedStrings.xml><?xml version="1.0" encoding="utf-8"?>
<sst xmlns="http://schemas.openxmlformats.org/spreadsheetml/2006/main" count="262" uniqueCount="67">
  <si>
    <t>TOTEUTUMA TULOSALUEITTAIN 1.1-31.7.2009</t>
  </si>
  <si>
    <t>152 Liikuntalautakunta</t>
  </si>
  <si>
    <t>Lisätalousarvion (Kh 30.3.09 §97) vaikutus on huomioitu määrärahoissa -286.971€</t>
  </si>
  <si>
    <t>Nimilyhenne</t>
  </si>
  <si>
    <t xml:space="preserve">TP 2008 </t>
  </si>
  <si>
    <t xml:space="preserve">Tot. 1-7 2008 </t>
  </si>
  <si>
    <t>Tot% 08</t>
  </si>
  <si>
    <t xml:space="preserve">TA 2009 </t>
  </si>
  <si>
    <t xml:space="preserve">Tot. 1-7 2009 </t>
  </si>
  <si>
    <t>Tot% 09</t>
  </si>
  <si>
    <t>Poikkeama 2009</t>
  </si>
  <si>
    <t>ME</t>
  </si>
  <si>
    <t>TA-MENOT YHTEENSÄ</t>
  </si>
  <si>
    <t>PO</t>
  </si>
  <si>
    <t>POISTOT</t>
  </si>
  <si>
    <t>TU</t>
  </si>
  <si>
    <t>TA-TULOT YHTEENSÄ</t>
  </si>
  <si>
    <t>NTO</t>
  </si>
  <si>
    <t>NETTO (TU-ME)</t>
  </si>
  <si>
    <t>01</t>
  </si>
  <si>
    <t>PALKAT</t>
  </si>
  <si>
    <t>02</t>
  </si>
  <si>
    <t>HENKILÖSIVUKULUT</t>
  </si>
  <si>
    <t>03</t>
  </si>
  <si>
    <t>HENKILÖSTÖKORVAUKSET JA MUUT H</t>
  </si>
  <si>
    <t>04</t>
  </si>
  <si>
    <t>MATERIAALIN OSTOT</t>
  </si>
  <si>
    <t>05</t>
  </si>
  <si>
    <t>PALVELUJEN OSTOT</t>
  </si>
  <si>
    <t>07</t>
  </si>
  <si>
    <t>VUOKRAT JA YHTIÖVASTIKKEET</t>
  </si>
  <si>
    <t>08</t>
  </si>
  <si>
    <t>AVUSTUKSET</t>
  </si>
  <si>
    <t>21</t>
  </si>
  <si>
    <t>MUUT MENOT</t>
  </si>
  <si>
    <t>2102</t>
  </si>
  <si>
    <t>-edustus ja suhdetoiminta</t>
  </si>
  <si>
    <t>22</t>
  </si>
  <si>
    <t>SISÄISET VUOKRAT</t>
  </si>
  <si>
    <t>24</t>
  </si>
  <si>
    <t>28</t>
  </si>
  <si>
    <t>MARKKINOINTI</t>
  </si>
  <si>
    <t>50</t>
  </si>
  <si>
    <t>MYYNTITULOT</t>
  </si>
  <si>
    <t>51</t>
  </si>
  <si>
    <t>MAKSUTULOT</t>
  </si>
  <si>
    <t>52</t>
  </si>
  <si>
    <t>VUOKRAT</t>
  </si>
  <si>
    <t>60</t>
  </si>
  <si>
    <t>TUET JA AVUSTUKSET</t>
  </si>
  <si>
    <t xml:space="preserve"> </t>
  </si>
  <si>
    <t>67</t>
  </si>
  <si>
    <t>MUUT TULOT</t>
  </si>
  <si>
    <t>76</t>
  </si>
  <si>
    <t>VALMISTUS OMAAN KÄYTTÖÖN</t>
  </si>
  <si>
    <t>JÄRJESTÖLIIKUNTA</t>
  </si>
  <si>
    <t>Tili</t>
  </si>
  <si>
    <t>,</t>
  </si>
  <si>
    <t>OMATOIMINEN LIIKUNTA JA LIIKKUMAAN AKTIVOINTI</t>
  </si>
  <si>
    <t>LIIKUNTAPAIKKAOSASTO</t>
  </si>
  <si>
    <t xml:space="preserve">Poikkeama 2009 </t>
  </si>
  <si>
    <t>HALLINTO</t>
  </si>
  <si>
    <t>Käyttöomaisuus</t>
  </si>
  <si>
    <t>TP 2008</t>
  </si>
  <si>
    <t>19</t>
  </si>
  <si>
    <t>KÄYTTÖOMAISUUDEN OSTO</t>
  </si>
  <si>
    <t>KÄYTTÖOMAISUUDEN MYYNTI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</si>
</sst>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#\ ###\ ##0.00"/>
    <numFmt numFmtId="173" formatCode="#,##0.0"/>
    <numFmt numFmtId="17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Garamond"/>
      <family val="1"/>
    </font>
    <font>
      <b/>
      <sz val="8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gray0625">
        <bgColor indexed="52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74" fontId="1" fillId="3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174" fontId="2" fillId="0" borderId="1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172" fontId="0" fillId="3" borderId="1" xfId="0" applyNumberForma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horizontal="right"/>
    </xf>
    <xf numFmtId="49" fontId="8" fillId="4" borderId="1" xfId="0" applyNumberFormat="1" applyFont="1" applyFill="1" applyBorder="1" applyAlignment="1" quotePrefix="1">
      <alignment horizontal="left"/>
    </xf>
    <xf numFmtId="3" fontId="8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right"/>
    </xf>
    <xf numFmtId="174" fontId="8" fillId="4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right"/>
    </xf>
    <xf numFmtId="49" fontId="0" fillId="4" borderId="1" xfId="0" applyNumberForma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172" fontId="5" fillId="3" borderId="1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49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 quotePrefix="1">
      <alignment horizontal="left"/>
    </xf>
    <xf numFmtId="3" fontId="8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72" fontId="9" fillId="3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174" fontId="8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73" fontId="8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4" borderId="1" xfId="0" applyFont="1" applyFill="1" applyBorder="1" applyAlignment="1">
      <alignment/>
    </xf>
    <xf numFmtId="3" fontId="0" fillId="7" borderId="1" xfId="0" applyNumberForma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Pilkku_tilikartta vastaavuus 2006,2005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5"/>
  <dimension ref="A1:J124"/>
  <sheetViews>
    <sheetView showGridLines="0" tabSelected="1" workbookViewId="0" topLeftCell="A1">
      <selection activeCell="C125" sqref="C125"/>
    </sheetView>
  </sheetViews>
  <sheetFormatPr defaultColWidth="9.140625" defaultRowHeight="12.75"/>
  <cols>
    <col min="1" max="1" width="5.8515625" style="1" customWidth="1"/>
    <col min="2" max="2" width="24.7109375" style="2" customWidth="1"/>
    <col min="3" max="3" width="13.28125" style="3" customWidth="1"/>
    <col min="4" max="4" width="13.00390625" style="9" customWidth="1"/>
    <col min="5" max="5" width="8.8515625" style="60" customWidth="1"/>
    <col min="6" max="6" width="14.28125" style="5" customWidth="1"/>
    <col min="7" max="7" width="14.7109375" style="13" customWidth="1"/>
    <col min="8" max="8" width="8.57421875" style="7" customWidth="1"/>
    <col min="9" max="9" width="15.57421875" style="9" customWidth="1"/>
    <col min="10" max="10" width="15.7109375" style="1" hidden="1" customWidth="1"/>
    <col min="11" max="16384" width="9.140625" style="1" customWidth="1"/>
  </cols>
  <sheetData>
    <row r="1" spans="4:9" ht="12.75">
      <c r="D1" s="4"/>
      <c r="E1" s="4" t="s">
        <v>0</v>
      </c>
      <c r="G1" s="6"/>
      <c r="I1" s="6"/>
    </row>
    <row r="2" spans="4:9" ht="12.75">
      <c r="D2" s="4"/>
      <c r="E2" s="4"/>
      <c r="G2" s="6"/>
      <c r="I2" s="6"/>
    </row>
    <row r="3" spans="1:7" ht="12.75" customHeight="1">
      <c r="A3" s="8"/>
      <c r="D3" s="1"/>
      <c r="E3" s="1"/>
      <c r="G3" s="6"/>
    </row>
    <row r="4" spans="1:6" ht="12.75">
      <c r="A4" s="10" t="s">
        <v>1</v>
      </c>
      <c r="C4" s="1"/>
      <c r="D4" s="11" t="s">
        <v>2</v>
      </c>
      <c r="E4" s="1"/>
      <c r="F4" s="12"/>
    </row>
    <row r="5" spans="1:10" ht="12.75">
      <c r="A5" s="14"/>
      <c r="B5" s="15" t="s">
        <v>3</v>
      </c>
      <c r="C5" s="16" t="s">
        <v>4</v>
      </c>
      <c r="D5" s="17" t="s">
        <v>5</v>
      </c>
      <c r="E5" s="18" t="s">
        <v>6</v>
      </c>
      <c r="F5" s="19" t="s">
        <v>7</v>
      </c>
      <c r="G5" s="20" t="s">
        <v>8</v>
      </c>
      <c r="H5" s="21" t="s">
        <v>9</v>
      </c>
      <c r="I5" s="22" t="s">
        <v>10</v>
      </c>
      <c r="J5" s="23"/>
    </row>
    <row r="6" spans="1:10" s="13" customFormat="1" ht="12.75">
      <c r="A6" s="24" t="s">
        <v>11</v>
      </c>
      <c r="B6" s="25" t="s">
        <v>12</v>
      </c>
      <c r="C6" s="26">
        <f>SUM(C11:C22)-C21-C19</f>
        <v>17392049</v>
      </c>
      <c r="D6" s="26">
        <f>SUM(D11:D22)-D21-D19</f>
        <v>8986657</v>
      </c>
      <c r="E6" s="27">
        <f>100*D6/C6</f>
        <v>52</v>
      </c>
      <c r="F6" s="28">
        <f>SUM(F11:F22)-F21-F19</f>
        <v>17394824</v>
      </c>
      <c r="G6" s="29">
        <f>SUM(G11:G22)-G21-G19</f>
        <v>9467068</v>
      </c>
      <c r="H6" s="30">
        <f>100*G6/F6</f>
        <v>54.424626544080006</v>
      </c>
      <c r="I6" s="28">
        <f>I11+I12+I13+I14+I15+I16+I17+I18+I20+I22</f>
        <v>7927756</v>
      </c>
      <c r="J6" s="31">
        <f>F6-G6</f>
        <v>7927756</v>
      </c>
    </row>
    <row r="7" spans="1:10" s="35" customFormat="1" ht="12.75">
      <c r="A7" s="32" t="s">
        <v>13</v>
      </c>
      <c r="B7" s="25" t="s">
        <v>14</v>
      </c>
      <c r="C7" s="26">
        <f>C21</f>
        <v>0</v>
      </c>
      <c r="D7" s="26">
        <f>D21</f>
        <v>0</v>
      </c>
      <c r="E7" s="27">
        <v>0</v>
      </c>
      <c r="F7" s="33">
        <f>F21</f>
        <v>0</v>
      </c>
      <c r="G7" s="34">
        <f>G21</f>
        <v>0</v>
      </c>
      <c r="H7" s="30">
        <v>0</v>
      </c>
      <c r="I7" s="33">
        <f>I21</f>
        <v>0</v>
      </c>
      <c r="J7" s="31">
        <f>F7-G7</f>
        <v>0</v>
      </c>
    </row>
    <row r="8" spans="1:10" s="2" customFormat="1" ht="12.75">
      <c r="A8" s="25" t="s">
        <v>15</v>
      </c>
      <c r="B8" s="25" t="s">
        <v>16</v>
      </c>
      <c r="C8" s="26">
        <f>SUM(C23:C28)</f>
        <v>2272093</v>
      </c>
      <c r="D8" s="26">
        <f>SUM(D23:D27)</f>
        <v>1295232</v>
      </c>
      <c r="E8" s="27">
        <f>100*D8/C8</f>
        <v>57</v>
      </c>
      <c r="F8" s="28">
        <f>F23+F24+F25+F26+F27</f>
        <v>2112300</v>
      </c>
      <c r="G8" s="29">
        <f>SUM(G23:G28)</f>
        <v>1276995</v>
      </c>
      <c r="H8" s="30">
        <f>100*G8/F8</f>
        <v>60.5</v>
      </c>
      <c r="I8" s="28">
        <f>I23+I24+I25+I26+I27+I28</f>
        <v>835305</v>
      </c>
      <c r="J8" s="36">
        <f>F8-G8</f>
        <v>835305</v>
      </c>
    </row>
    <row r="9" spans="1:10" s="40" customFormat="1" ht="11.25">
      <c r="A9" s="37" t="s">
        <v>17</v>
      </c>
      <c r="B9" s="25" t="s">
        <v>18</v>
      </c>
      <c r="C9" s="26">
        <f>C8-C6</f>
        <v>-15119956</v>
      </c>
      <c r="D9" s="38">
        <f>D8-D6</f>
        <v>-7691425</v>
      </c>
      <c r="E9" s="27">
        <f>100*D9/C9</f>
        <v>51</v>
      </c>
      <c r="F9" s="38">
        <f>F8-F6</f>
        <v>-15282524</v>
      </c>
      <c r="G9" s="39">
        <f>G8-G6</f>
        <v>-8190073</v>
      </c>
      <c r="H9" s="30">
        <f>100*G9/F9</f>
        <v>53.59110183631971</v>
      </c>
      <c r="I9" s="38">
        <f>I8-I6</f>
        <v>-7092451</v>
      </c>
      <c r="J9" s="36"/>
    </row>
    <row r="10" spans="1:10" ht="12.75">
      <c r="A10" s="41"/>
      <c r="B10" s="25"/>
      <c r="C10" s="26"/>
      <c r="D10" s="42"/>
      <c r="E10" s="27"/>
      <c r="F10" s="42"/>
      <c r="G10" s="43"/>
      <c r="H10" s="30"/>
      <c r="I10" s="42"/>
      <c r="J10" s="31"/>
    </row>
    <row r="11" spans="1:10" ht="12.75">
      <c r="A11" s="41" t="s">
        <v>19</v>
      </c>
      <c r="B11" s="25" t="s">
        <v>20</v>
      </c>
      <c r="C11" s="26">
        <f>SUMIF($A$36:$A$115,$A$11,$C$36:$C$115)</f>
        <v>2971415</v>
      </c>
      <c r="D11" s="26">
        <f aca="true" t="shared" si="0" ref="D11:D28">SUMIF($A$36:$A$114,A11,$D$36:$D$114)</f>
        <v>1707328</v>
      </c>
      <c r="E11" s="27">
        <f>100*D11/C11</f>
        <v>57</v>
      </c>
      <c r="F11" s="26">
        <f aca="true" t="shared" si="1" ref="F11:F18">SUMIF($A$36:$A$115,A11,$F$36:$F$115)</f>
        <v>2885824</v>
      </c>
      <c r="G11" s="44">
        <f aca="true" t="shared" si="2" ref="G11:G18">SUMIF($A$36:$A$115,A11,$G$36:$G$115)</f>
        <v>1744176</v>
      </c>
      <c r="H11" s="30">
        <f>100*G11/F11</f>
        <v>60.4</v>
      </c>
      <c r="I11" s="38">
        <f aca="true" t="shared" si="3" ref="I11:I28">F11-G11</f>
        <v>1141648</v>
      </c>
      <c r="J11" s="23"/>
    </row>
    <row r="12" spans="1:9" ht="12.75">
      <c r="A12" s="41" t="s">
        <v>21</v>
      </c>
      <c r="B12" s="25" t="s">
        <v>22</v>
      </c>
      <c r="C12" s="26">
        <f>SUMIF($A$36:$A$115,$A$12,$C$36:$C$115)</f>
        <v>1070616</v>
      </c>
      <c r="D12" s="26">
        <f t="shared" si="0"/>
        <v>396758</v>
      </c>
      <c r="E12" s="27">
        <f>100*D12/C12</f>
        <v>37</v>
      </c>
      <c r="F12" s="26">
        <f t="shared" si="1"/>
        <v>1083342</v>
      </c>
      <c r="G12" s="44">
        <f t="shared" si="2"/>
        <v>608580</v>
      </c>
      <c r="H12" s="30">
        <f>100*G12/F12</f>
        <v>56.2</v>
      </c>
      <c r="I12" s="38">
        <f t="shared" si="3"/>
        <v>474762</v>
      </c>
    </row>
    <row r="13" spans="1:9" ht="12.75">
      <c r="A13" s="41" t="s">
        <v>23</v>
      </c>
      <c r="B13" s="25" t="s">
        <v>24</v>
      </c>
      <c r="C13" s="26">
        <f>SUMIF($A$36:$A$115,$A$13,$C$36:$C$115)</f>
        <v>-36676</v>
      </c>
      <c r="D13" s="26">
        <f t="shared" si="0"/>
        <v>-14381</v>
      </c>
      <c r="E13" s="27"/>
      <c r="F13" s="26">
        <f t="shared" si="1"/>
        <v>0</v>
      </c>
      <c r="G13" s="44">
        <f t="shared" si="2"/>
        <v>-21755</v>
      </c>
      <c r="H13" s="30"/>
      <c r="I13" s="38">
        <f t="shared" si="3"/>
        <v>21755</v>
      </c>
    </row>
    <row r="14" spans="1:9" ht="12.75">
      <c r="A14" s="41" t="s">
        <v>25</v>
      </c>
      <c r="B14" s="25" t="s">
        <v>26</v>
      </c>
      <c r="C14" s="26">
        <f>SUMIF($A$36:$A$115,$A$14,$C$36:$C$115)</f>
        <v>1618299</v>
      </c>
      <c r="D14" s="26">
        <f t="shared" si="0"/>
        <v>847597</v>
      </c>
      <c r="E14" s="27">
        <f aca="true" t="shared" si="4" ref="E14:E20">100*D14/C14</f>
        <v>52</v>
      </c>
      <c r="F14" s="26">
        <f t="shared" si="1"/>
        <v>1505870</v>
      </c>
      <c r="G14" s="44">
        <f t="shared" si="2"/>
        <v>855245</v>
      </c>
      <c r="H14" s="30">
        <f aca="true" t="shared" si="5" ref="H14:H20">100*G14/F14</f>
        <v>56.8</v>
      </c>
      <c r="I14" s="38">
        <f t="shared" si="3"/>
        <v>650625</v>
      </c>
    </row>
    <row r="15" spans="1:9" ht="12.75">
      <c r="A15" s="41" t="s">
        <v>27</v>
      </c>
      <c r="B15" s="25" t="s">
        <v>28</v>
      </c>
      <c r="C15" s="26">
        <f>SUMIF($A$36:$A$115,$A$15,$C$36:$C$115)</f>
        <v>1834325</v>
      </c>
      <c r="D15" s="26">
        <f t="shared" si="0"/>
        <v>1034687</v>
      </c>
      <c r="E15" s="27">
        <f t="shared" si="4"/>
        <v>56</v>
      </c>
      <c r="F15" s="26">
        <f t="shared" si="1"/>
        <v>1852838</v>
      </c>
      <c r="G15" s="44">
        <f t="shared" si="2"/>
        <v>806055</v>
      </c>
      <c r="H15" s="30">
        <f t="shared" si="5"/>
        <v>43.5</v>
      </c>
      <c r="I15" s="38">
        <f t="shared" si="3"/>
        <v>1046783</v>
      </c>
    </row>
    <row r="16" spans="1:9" ht="12.75">
      <c r="A16" s="41" t="s">
        <v>29</v>
      </c>
      <c r="B16" s="25" t="s">
        <v>30</v>
      </c>
      <c r="C16" s="26">
        <f>SUMIF($A$36:$A$115,$A$16,$C$36:$C$115)</f>
        <v>1934317</v>
      </c>
      <c r="D16" s="26">
        <f t="shared" si="0"/>
        <v>820538</v>
      </c>
      <c r="E16" s="27">
        <f t="shared" si="4"/>
        <v>42</v>
      </c>
      <c r="F16" s="26">
        <f t="shared" si="1"/>
        <v>2015630</v>
      </c>
      <c r="G16" s="44">
        <f t="shared" si="2"/>
        <v>938561</v>
      </c>
      <c r="H16" s="30">
        <f t="shared" si="5"/>
        <v>46.6</v>
      </c>
      <c r="I16" s="38">
        <f t="shared" si="3"/>
        <v>1077069</v>
      </c>
    </row>
    <row r="17" spans="1:9" ht="12.75">
      <c r="A17" s="41" t="s">
        <v>31</v>
      </c>
      <c r="B17" s="25" t="s">
        <v>32</v>
      </c>
      <c r="C17" s="26">
        <f>SUMIF($A$36:$A$115,$A$17,$C$36:$C$115)</f>
        <v>1486473</v>
      </c>
      <c r="D17" s="26">
        <f t="shared" si="0"/>
        <v>369997</v>
      </c>
      <c r="E17" s="27">
        <f t="shared" si="4"/>
        <v>25</v>
      </c>
      <c r="F17" s="26">
        <f t="shared" si="1"/>
        <v>1395000</v>
      </c>
      <c r="G17" s="44">
        <f t="shared" si="2"/>
        <v>587269</v>
      </c>
      <c r="H17" s="30">
        <f t="shared" si="5"/>
        <v>42.1</v>
      </c>
      <c r="I17" s="38">
        <f t="shared" si="3"/>
        <v>807731</v>
      </c>
    </row>
    <row r="18" spans="1:9" ht="12.75">
      <c r="A18" s="41" t="s">
        <v>33</v>
      </c>
      <c r="B18" s="25" t="s">
        <v>34</v>
      </c>
      <c r="C18" s="26">
        <f>SUMIF($A$36:$A$115,$A$18,$C$36:$C$115)</f>
        <v>72875</v>
      </c>
      <c r="D18" s="26">
        <f t="shared" si="0"/>
        <v>47901</v>
      </c>
      <c r="E18" s="27">
        <f t="shared" si="4"/>
        <v>66</v>
      </c>
      <c r="F18" s="26">
        <f t="shared" si="1"/>
        <v>51609</v>
      </c>
      <c r="G18" s="44">
        <f t="shared" si="2"/>
        <v>20385</v>
      </c>
      <c r="H18" s="30">
        <f t="shared" si="5"/>
        <v>39.5</v>
      </c>
      <c r="I18" s="38">
        <f t="shared" si="3"/>
        <v>31224</v>
      </c>
    </row>
    <row r="19" spans="1:9" s="11" customFormat="1" ht="12.75">
      <c r="A19" s="45" t="s">
        <v>35</v>
      </c>
      <c r="B19" s="46" t="s">
        <v>36</v>
      </c>
      <c r="C19" s="47">
        <f>SUMIF($A$36:$A$114,A19,$C$36:$C$114)</f>
        <v>19432</v>
      </c>
      <c r="D19" s="47">
        <f t="shared" si="0"/>
        <v>10524</v>
      </c>
      <c r="E19" s="48">
        <f t="shared" si="4"/>
        <v>54</v>
      </c>
      <c r="F19" s="47">
        <f>SUMIF($A$36:$A$115,A19,$F$36:$F$114)</f>
        <v>18700</v>
      </c>
      <c r="G19" s="49">
        <f>SUMIF($A$36:$A$115,A19,$G$36:$G$114)</f>
        <v>13068.77</v>
      </c>
      <c r="H19" s="50">
        <f t="shared" si="5"/>
        <v>69.8864705882353</v>
      </c>
      <c r="I19" s="51">
        <f t="shared" si="3"/>
        <v>5631.23</v>
      </c>
    </row>
    <row r="20" spans="1:9" ht="12.75">
      <c r="A20" s="41" t="s">
        <v>37</v>
      </c>
      <c r="B20" s="25" t="s">
        <v>38</v>
      </c>
      <c r="C20" s="26">
        <f>SUMIF($A$36:$A$115,$A$20,$C$36:$C$115)</f>
        <v>6440405</v>
      </c>
      <c r="D20" s="26">
        <f t="shared" si="0"/>
        <v>3776232</v>
      </c>
      <c r="E20" s="27">
        <f t="shared" si="4"/>
        <v>59</v>
      </c>
      <c r="F20" s="26">
        <f>SUMIF($A$36:$A$115,A20,$F$36:$F$115)</f>
        <v>6599711</v>
      </c>
      <c r="G20" s="44">
        <f>SUMIF($A$36:$A$115,A20,$G$36:$G$115)</f>
        <v>3928552</v>
      </c>
      <c r="H20" s="30">
        <f t="shared" si="5"/>
        <v>59.5</v>
      </c>
      <c r="I20" s="38">
        <f t="shared" si="3"/>
        <v>2671159</v>
      </c>
    </row>
    <row r="21" spans="1:9" ht="12.75">
      <c r="A21" s="41" t="s">
        <v>39</v>
      </c>
      <c r="B21" s="25" t="s">
        <v>14</v>
      </c>
      <c r="C21" s="26"/>
      <c r="D21" s="26">
        <f t="shared" si="0"/>
        <v>0</v>
      </c>
      <c r="E21" s="27">
        <v>0</v>
      </c>
      <c r="F21" s="26"/>
      <c r="G21" s="44"/>
      <c r="H21" s="30">
        <v>0</v>
      </c>
      <c r="I21" s="38">
        <f t="shared" si="3"/>
        <v>0</v>
      </c>
    </row>
    <row r="22" spans="1:9" ht="12.75">
      <c r="A22" s="41" t="s">
        <v>40</v>
      </c>
      <c r="B22" s="25" t="s">
        <v>41</v>
      </c>
      <c r="C22" s="26">
        <f>SUMIF($A$36:$A$115,$A$22,$C$36:$C$115)</f>
        <v>0</v>
      </c>
      <c r="D22" s="26">
        <f t="shared" si="0"/>
        <v>0</v>
      </c>
      <c r="E22" s="27">
        <v>0</v>
      </c>
      <c r="F22" s="26">
        <f aca="true" t="shared" si="6" ref="F22:F27">SUMIF($A$36:$A$115,A22,$F$36:$F$115)</f>
        <v>5000</v>
      </c>
      <c r="G22" s="44">
        <f aca="true" t="shared" si="7" ref="G22:G27">SUMIF($A$36:$A$115,A22,$G$36:$G$115)</f>
        <v>0</v>
      </c>
      <c r="H22" s="30">
        <f>100*G22/F22</f>
        <v>0</v>
      </c>
      <c r="I22" s="38">
        <f t="shared" si="3"/>
        <v>5000</v>
      </c>
    </row>
    <row r="23" spans="1:9" ht="12.75">
      <c r="A23" s="52" t="s">
        <v>42</v>
      </c>
      <c r="B23" s="53" t="s">
        <v>43</v>
      </c>
      <c r="C23" s="26">
        <f>SUMIF($A$36:$A$115,$A$23,$C$36:$C$115)</f>
        <v>48743</v>
      </c>
      <c r="D23" s="26">
        <f t="shared" si="0"/>
        <v>26900</v>
      </c>
      <c r="E23" s="27">
        <f>100*D23/C23</f>
        <v>55</v>
      </c>
      <c r="F23" s="26">
        <f t="shared" si="6"/>
        <v>27285</v>
      </c>
      <c r="G23" s="44">
        <f t="shared" si="7"/>
        <v>19707</v>
      </c>
      <c r="H23" s="30">
        <f>100*G23/F23</f>
        <v>72.2</v>
      </c>
      <c r="I23" s="38">
        <f t="shared" si="3"/>
        <v>7578</v>
      </c>
    </row>
    <row r="24" spans="1:9" ht="12.75">
      <c r="A24" s="52" t="s">
        <v>44</v>
      </c>
      <c r="B24" s="53" t="s">
        <v>45</v>
      </c>
      <c r="C24" s="26">
        <f>SUMIF($A$36:$A$115,$A$24,$C$36:$C$115)</f>
        <v>1337912</v>
      </c>
      <c r="D24" s="26">
        <f t="shared" si="0"/>
        <v>802313</v>
      </c>
      <c r="E24" s="27">
        <f>100*D24/C24</f>
        <v>60</v>
      </c>
      <c r="F24" s="26">
        <f t="shared" si="6"/>
        <v>1273069</v>
      </c>
      <c r="G24" s="44">
        <f t="shared" si="7"/>
        <v>821707</v>
      </c>
      <c r="H24" s="30">
        <f>100*G24/F24</f>
        <v>64.5</v>
      </c>
      <c r="I24" s="38">
        <f t="shared" si="3"/>
        <v>451362</v>
      </c>
    </row>
    <row r="25" spans="1:9" ht="12.75">
      <c r="A25" s="52" t="s">
        <v>46</v>
      </c>
      <c r="B25" s="53" t="s">
        <v>47</v>
      </c>
      <c r="C25" s="26">
        <f>SUMIF($A$36:$A$115,$A$25,$C$36:$C$115)</f>
        <v>794812</v>
      </c>
      <c r="D25" s="26">
        <f t="shared" si="0"/>
        <v>402573</v>
      </c>
      <c r="E25" s="27">
        <f>100*D25/C25</f>
        <v>51</v>
      </c>
      <c r="F25" s="26">
        <f t="shared" si="6"/>
        <v>796746</v>
      </c>
      <c r="G25" s="44">
        <f t="shared" si="7"/>
        <v>388198</v>
      </c>
      <c r="H25" s="30">
        <f>100*G25/F25</f>
        <v>48.7</v>
      </c>
      <c r="I25" s="38">
        <f t="shared" si="3"/>
        <v>408548</v>
      </c>
    </row>
    <row r="26" spans="1:9" ht="12.75">
      <c r="A26" s="52" t="s">
        <v>48</v>
      </c>
      <c r="B26" s="53" t="s">
        <v>49</v>
      </c>
      <c r="C26" s="26">
        <f>SUMIF($A$36:$A$115,$A$26,$C$36:$C$115)</f>
        <v>5601</v>
      </c>
      <c r="D26" s="26">
        <f t="shared" si="0"/>
        <v>51071</v>
      </c>
      <c r="E26" s="27" t="s">
        <v>50</v>
      </c>
      <c r="F26" s="26">
        <f t="shared" si="6"/>
        <v>0</v>
      </c>
      <c r="G26" s="44">
        <f t="shared" si="7"/>
        <v>45470</v>
      </c>
      <c r="H26" s="30"/>
      <c r="I26" s="38">
        <f t="shared" si="3"/>
        <v>-45470</v>
      </c>
    </row>
    <row r="27" spans="1:9" ht="12.75">
      <c r="A27" s="52" t="s">
        <v>51</v>
      </c>
      <c r="B27" s="53" t="s">
        <v>52</v>
      </c>
      <c r="C27" s="26">
        <f>SUMIF($A$36:$A$115,$A$27,$C$36:$C$115)</f>
        <v>85025</v>
      </c>
      <c r="D27" s="26">
        <f t="shared" si="0"/>
        <v>12375</v>
      </c>
      <c r="E27" s="27">
        <f>100*D27/C27</f>
        <v>15</v>
      </c>
      <c r="F27" s="26">
        <f t="shared" si="6"/>
        <v>15200</v>
      </c>
      <c r="G27" s="44">
        <f t="shared" si="7"/>
        <v>1913</v>
      </c>
      <c r="H27" s="30">
        <f>100*G27/F27</f>
        <v>12.6</v>
      </c>
      <c r="I27" s="38">
        <f t="shared" si="3"/>
        <v>13287</v>
      </c>
    </row>
    <row r="28" spans="1:9" ht="12.75">
      <c r="A28" s="52" t="s">
        <v>53</v>
      </c>
      <c r="B28" s="53" t="s">
        <v>54</v>
      </c>
      <c r="C28" s="26">
        <f>SUMIF($A$36:$A$115,$A$28,$C$36:$C$115)</f>
        <v>0</v>
      </c>
      <c r="D28" s="26">
        <f t="shared" si="0"/>
        <v>0</v>
      </c>
      <c r="E28" s="27">
        <v>0</v>
      </c>
      <c r="F28" s="26">
        <f>F114</f>
        <v>0</v>
      </c>
      <c r="G28" s="44">
        <f>G115</f>
        <v>0</v>
      </c>
      <c r="H28" s="30">
        <v>0</v>
      </c>
      <c r="I28" s="38">
        <f t="shared" si="3"/>
        <v>0</v>
      </c>
    </row>
    <row r="29" spans="1:9" ht="12.75">
      <c r="A29" s="54"/>
      <c r="B29" s="55"/>
      <c r="C29" s="56"/>
      <c r="D29" s="56"/>
      <c r="E29" s="57"/>
      <c r="F29" s="56"/>
      <c r="G29" s="56"/>
      <c r="H29" s="58"/>
      <c r="I29" s="59"/>
    </row>
    <row r="30" ht="12.75" customHeight="1"/>
    <row r="31" spans="1:2" ht="12.75">
      <c r="A31" s="13">
        <v>15210</v>
      </c>
      <c r="B31" s="2" t="s">
        <v>55</v>
      </c>
    </row>
    <row r="32" spans="1:9" s="64" customFormat="1" ht="12.75">
      <c r="A32" s="61" t="s">
        <v>56</v>
      </c>
      <c r="B32" s="62" t="s">
        <v>3</v>
      </c>
      <c r="C32" s="16" t="s">
        <v>4</v>
      </c>
      <c r="D32" s="17" t="s">
        <v>5</v>
      </c>
      <c r="E32" s="18" t="s">
        <v>6</v>
      </c>
      <c r="F32" s="19" t="s">
        <v>7</v>
      </c>
      <c r="G32" s="20" t="s">
        <v>8</v>
      </c>
      <c r="H32" s="21" t="s">
        <v>9</v>
      </c>
      <c r="I32" s="63" t="s">
        <v>10</v>
      </c>
    </row>
    <row r="33" spans="1:10" s="13" customFormat="1" ht="12.75">
      <c r="A33" s="24" t="s">
        <v>11</v>
      </c>
      <c r="B33" s="25" t="s">
        <v>12</v>
      </c>
      <c r="C33" s="26">
        <f>SUM(C36:C46)-C44</f>
        <v>2436082</v>
      </c>
      <c r="D33" s="26">
        <f>SUM(D36:D46)-D44</f>
        <v>863209</v>
      </c>
      <c r="E33" s="65">
        <f>100*D33/C33</f>
        <v>35.4</v>
      </c>
      <c r="F33" s="28">
        <f>SUM(F36:F46)-F44</f>
        <v>2539354</v>
      </c>
      <c r="G33" s="66">
        <f>SUM(G36:G46)-G44</f>
        <v>1032891.98</v>
      </c>
      <c r="H33" s="30">
        <f>100*G33/F33</f>
        <v>40.7</v>
      </c>
      <c r="I33" s="28">
        <f>SUM(I36:I46)-I44</f>
        <v>1506463</v>
      </c>
      <c r="J33" s="67">
        <f>F33-G33</f>
        <v>1506462.02</v>
      </c>
    </row>
    <row r="34" spans="1:10" s="13" customFormat="1" ht="12.75">
      <c r="A34" s="24" t="s">
        <v>15</v>
      </c>
      <c r="B34" s="25" t="s">
        <v>16</v>
      </c>
      <c r="C34" s="26">
        <f>C47+C48+C49+C50+C51</f>
        <v>45901</v>
      </c>
      <c r="D34" s="28">
        <f>D47+D48+D49+D50+D51</f>
        <v>0</v>
      </c>
      <c r="E34" s="65"/>
      <c r="F34" s="28">
        <f>F47+F48+F49+F50+F51</f>
        <v>0</v>
      </c>
      <c r="G34" s="68">
        <f>G47+G48+G49+G50+G51</f>
        <v>337.78</v>
      </c>
      <c r="H34" s="30">
        <v>0</v>
      </c>
      <c r="I34" s="28">
        <f>SUM(I47:I51)</f>
        <v>-338</v>
      </c>
      <c r="J34" s="69">
        <f>F34-G34</f>
        <v>-337.78</v>
      </c>
    </row>
    <row r="35" spans="1:9" ht="12.75">
      <c r="A35" s="41" t="s">
        <v>17</v>
      </c>
      <c r="B35" s="25" t="s">
        <v>18</v>
      </c>
      <c r="C35" s="26">
        <f>C34-C33</f>
        <v>-2390181</v>
      </c>
      <c r="D35" s="28">
        <f>D34-D33</f>
        <v>-863209</v>
      </c>
      <c r="E35" s="65">
        <f>100*D35/C35</f>
        <v>36.1</v>
      </c>
      <c r="F35" s="28">
        <f>F34-F33</f>
        <v>-2539354</v>
      </c>
      <c r="G35" s="68">
        <f>G34-G33</f>
        <v>-1032554.2</v>
      </c>
      <c r="H35" s="30">
        <f>100*G35/F35</f>
        <v>40.7</v>
      </c>
      <c r="I35" s="42">
        <f>I34-I33</f>
        <v>-1506801</v>
      </c>
    </row>
    <row r="36" spans="1:9" ht="12.75">
      <c r="A36" s="41" t="s">
        <v>19</v>
      </c>
      <c r="B36" s="25" t="s">
        <v>20</v>
      </c>
      <c r="C36" s="26">
        <v>111550</v>
      </c>
      <c r="D36" s="42">
        <v>68620</v>
      </c>
      <c r="E36" s="65">
        <f>100*D36/C36</f>
        <v>61.5</v>
      </c>
      <c r="F36" s="33">
        <v>135108</v>
      </c>
      <c r="G36" s="68">
        <v>76426.39</v>
      </c>
      <c r="H36" s="30">
        <f>100*G36/F36</f>
        <v>56.6</v>
      </c>
      <c r="I36" s="38">
        <f aca="true" t="shared" si="8" ref="I36:I51">F36-G36</f>
        <v>58682</v>
      </c>
    </row>
    <row r="37" spans="1:9" ht="12.75">
      <c r="A37" s="41" t="s">
        <v>21</v>
      </c>
      <c r="B37" s="25" t="s">
        <v>22</v>
      </c>
      <c r="C37" s="26">
        <v>31816</v>
      </c>
      <c r="D37" s="42">
        <v>16072</v>
      </c>
      <c r="E37" s="65">
        <f>100*D37/C37</f>
        <v>50.5</v>
      </c>
      <c r="F37" s="33">
        <v>31237</v>
      </c>
      <c r="G37" s="68">
        <v>17298.21</v>
      </c>
      <c r="H37" s="30">
        <f>100*G37/F37</f>
        <v>55.4</v>
      </c>
      <c r="I37" s="38">
        <f t="shared" si="8"/>
        <v>13939</v>
      </c>
    </row>
    <row r="38" spans="1:9" ht="12.75">
      <c r="A38" s="41" t="s">
        <v>23</v>
      </c>
      <c r="B38" s="25" t="s">
        <v>24</v>
      </c>
      <c r="C38" s="26">
        <v>0</v>
      </c>
      <c r="D38" s="42">
        <v>0</v>
      </c>
      <c r="E38" s="65"/>
      <c r="F38" s="33">
        <v>0</v>
      </c>
      <c r="G38" s="68">
        <v>0</v>
      </c>
      <c r="H38" s="30"/>
      <c r="I38" s="38">
        <f t="shared" si="8"/>
        <v>0</v>
      </c>
    </row>
    <row r="39" spans="1:9" ht="12.75">
      <c r="A39" s="41" t="s">
        <v>25</v>
      </c>
      <c r="B39" s="25" t="s">
        <v>26</v>
      </c>
      <c r="C39" s="26">
        <v>3567</v>
      </c>
      <c r="D39" s="42">
        <v>3101</v>
      </c>
      <c r="E39" s="65">
        <f aca="true" t="shared" si="9" ref="E39:E44">100*D39/C39</f>
        <v>86.9</v>
      </c>
      <c r="F39" s="33">
        <v>4500</v>
      </c>
      <c r="G39" s="68">
        <v>4150.22</v>
      </c>
      <c r="H39" s="30">
        <f aca="true" t="shared" si="10" ref="H39:H44">100*G39/F39</f>
        <v>92.2</v>
      </c>
      <c r="I39" s="38">
        <f t="shared" si="8"/>
        <v>350</v>
      </c>
    </row>
    <row r="40" spans="1:9" ht="12.75">
      <c r="A40" s="41" t="s">
        <v>27</v>
      </c>
      <c r="B40" s="25" t="s">
        <v>28</v>
      </c>
      <c r="C40" s="26">
        <v>16195</v>
      </c>
      <c r="D40" s="42">
        <v>6741</v>
      </c>
      <c r="E40" s="65">
        <f t="shared" si="9"/>
        <v>41.6</v>
      </c>
      <c r="F40" s="33">
        <v>57000</v>
      </c>
      <c r="G40" s="68">
        <v>4586.7</v>
      </c>
      <c r="H40" s="30">
        <f t="shared" si="10"/>
        <v>8</v>
      </c>
      <c r="I40" s="38">
        <f t="shared" si="8"/>
        <v>52413</v>
      </c>
    </row>
    <row r="41" spans="1:9" ht="12.75">
      <c r="A41" s="41" t="s">
        <v>29</v>
      </c>
      <c r="B41" s="25" t="s">
        <v>30</v>
      </c>
      <c r="C41" s="26">
        <v>783632</v>
      </c>
      <c r="D41" s="42">
        <v>397152</v>
      </c>
      <c r="E41" s="65">
        <f t="shared" si="9"/>
        <v>50.7</v>
      </c>
      <c r="F41" s="33">
        <v>886000</v>
      </c>
      <c r="G41" s="68">
        <v>335591.43</v>
      </c>
      <c r="H41" s="30">
        <f t="shared" si="10"/>
        <v>37.9</v>
      </c>
      <c r="I41" s="38">
        <f t="shared" si="8"/>
        <v>550409</v>
      </c>
    </row>
    <row r="42" spans="1:9" ht="12.75">
      <c r="A42" s="41" t="s">
        <v>31</v>
      </c>
      <c r="B42" s="25" t="s">
        <v>32</v>
      </c>
      <c r="C42" s="26">
        <v>1486473</v>
      </c>
      <c r="D42" s="42">
        <v>369997</v>
      </c>
      <c r="E42" s="65">
        <f t="shared" si="9"/>
        <v>24.9</v>
      </c>
      <c r="F42" s="33">
        <v>1395000</v>
      </c>
      <c r="G42" s="68">
        <v>587268.93</v>
      </c>
      <c r="H42" s="30">
        <f t="shared" si="10"/>
        <v>42.1</v>
      </c>
      <c r="I42" s="38">
        <f t="shared" si="8"/>
        <v>807731</v>
      </c>
    </row>
    <row r="43" spans="1:9" ht="12.75">
      <c r="A43" s="41" t="s">
        <v>33</v>
      </c>
      <c r="B43" s="25" t="s">
        <v>34</v>
      </c>
      <c r="C43" s="26">
        <v>2849</v>
      </c>
      <c r="D43" s="42">
        <v>1526</v>
      </c>
      <c r="E43" s="65">
        <f t="shared" si="9"/>
        <v>53.6</v>
      </c>
      <c r="F43" s="33">
        <v>25509</v>
      </c>
      <c r="G43" s="68">
        <v>7570.1</v>
      </c>
      <c r="H43" s="30">
        <f t="shared" si="10"/>
        <v>29.7</v>
      </c>
      <c r="I43" s="38">
        <f t="shared" si="8"/>
        <v>17939</v>
      </c>
    </row>
    <row r="44" spans="1:9" s="11" customFormat="1" ht="12.75">
      <c r="A44" s="70" t="s">
        <v>35</v>
      </c>
      <c r="B44" s="71" t="s">
        <v>36</v>
      </c>
      <c r="C44" s="72">
        <v>1972</v>
      </c>
      <c r="D44" s="73">
        <v>1227</v>
      </c>
      <c r="E44" s="65">
        <f t="shared" si="9"/>
        <v>62.2</v>
      </c>
      <c r="F44" s="73">
        <v>5000</v>
      </c>
      <c r="G44" s="74">
        <v>7570.1</v>
      </c>
      <c r="H44" s="30">
        <f t="shared" si="10"/>
        <v>151.4</v>
      </c>
      <c r="I44" s="75">
        <f t="shared" si="8"/>
        <v>-2570</v>
      </c>
    </row>
    <row r="45" spans="1:9" ht="12.75">
      <c r="A45" s="41" t="s">
        <v>37</v>
      </c>
      <c r="B45" s="25" t="s">
        <v>38</v>
      </c>
      <c r="C45" s="26">
        <v>0</v>
      </c>
      <c r="D45" s="42">
        <v>0</v>
      </c>
      <c r="E45" s="65"/>
      <c r="F45" s="33"/>
      <c r="G45" s="68"/>
      <c r="H45" s="30"/>
      <c r="I45" s="38">
        <f t="shared" si="8"/>
        <v>0</v>
      </c>
    </row>
    <row r="46" spans="1:9" ht="12.75">
      <c r="A46" s="41" t="s">
        <v>40</v>
      </c>
      <c r="B46" s="25" t="s">
        <v>41</v>
      </c>
      <c r="C46" s="26">
        <v>0</v>
      </c>
      <c r="D46" s="42">
        <v>0</v>
      </c>
      <c r="E46" s="65"/>
      <c r="F46" s="33">
        <v>5000</v>
      </c>
      <c r="G46" s="68">
        <v>0</v>
      </c>
      <c r="H46" s="30">
        <f>100*G46/F46</f>
        <v>0</v>
      </c>
      <c r="I46" s="38">
        <f t="shared" si="8"/>
        <v>5000</v>
      </c>
    </row>
    <row r="47" spans="1:9" ht="12.75">
      <c r="A47" s="52" t="s">
        <v>42</v>
      </c>
      <c r="B47" s="53" t="s">
        <v>43</v>
      </c>
      <c r="C47" s="76"/>
      <c r="D47" s="42"/>
      <c r="E47" s="65"/>
      <c r="F47" s="77"/>
      <c r="G47" s="68"/>
      <c r="H47" s="30"/>
      <c r="I47" s="38">
        <f t="shared" si="8"/>
        <v>0</v>
      </c>
    </row>
    <row r="48" spans="1:9" ht="12.75">
      <c r="A48" s="52" t="s">
        <v>44</v>
      </c>
      <c r="B48" s="53" t="s">
        <v>45</v>
      </c>
      <c r="C48" s="76"/>
      <c r="D48" s="42"/>
      <c r="E48" s="65"/>
      <c r="F48" s="77"/>
      <c r="G48" s="68"/>
      <c r="H48" s="30"/>
      <c r="I48" s="38">
        <f t="shared" si="8"/>
        <v>0</v>
      </c>
    </row>
    <row r="49" spans="1:9" ht="12.75">
      <c r="A49" s="52" t="s">
        <v>46</v>
      </c>
      <c r="B49" s="53" t="s">
        <v>47</v>
      </c>
      <c r="C49" s="76">
        <v>1250</v>
      </c>
      <c r="D49" s="42">
        <v>0</v>
      </c>
      <c r="E49" s="65"/>
      <c r="F49" s="77"/>
      <c r="G49" s="68">
        <v>277.78</v>
      </c>
      <c r="H49" s="30"/>
      <c r="I49" s="38">
        <f t="shared" si="8"/>
        <v>-278</v>
      </c>
    </row>
    <row r="50" spans="1:9" ht="12.75">
      <c r="A50" s="52" t="s">
        <v>48</v>
      </c>
      <c r="B50" s="53" t="s">
        <v>49</v>
      </c>
      <c r="C50" s="76"/>
      <c r="D50" s="42"/>
      <c r="E50" s="65"/>
      <c r="F50" s="77"/>
      <c r="G50" s="68"/>
      <c r="H50" s="30"/>
      <c r="I50" s="38">
        <f t="shared" si="8"/>
        <v>0</v>
      </c>
    </row>
    <row r="51" spans="1:9" ht="12.75">
      <c r="A51" s="52" t="s">
        <v>51</v>
      </c>
      <c r="B51" s="53" t="s">
        <v>52</v>
      </c>
      <c r="C51" s="76">
        <v>44651</v>
      </c>
      <c r="D51" s="42">
        <v>0</v>
      </c>
      <c r="E51" s="65"/>
      <c r="F51" s="77"/>
      <c r="G51" s="68">
        <v>60</v>
      </c>
      <c r="H51" s="30"/>
      <c r="I51" s="38">
        <f t="shared" si="8"/>
        <v>-60</v>
      </c>
    </row>
    <row r="52" ht="12.75">
      <c r="H52" s="7" t="s">
        <v>57</v>
      </c>
    </row>
    <row r="53" spans="1:2" ht="12.75">
      <c r="A53" s="13">
        <v>15211</v>
      </c>
      <c r="B53" s="2" t="s">
        <v>58</v>
      </c>
    </row>
    <row r="54" spans="1:9" s="64" customFormat="1" ht="12.75">
      <c r="A54" s="61" t="s">
        <v>56</v>
      </c>
      <c r="B54" s="62" t="s">
        <v>3</v>
      </c>
      <c r="C54" s="16" t="s">
        <v>4</v>
      </c>
      <c r="D54" s="78" t="s">
        <v>5</v>
      </c>
      <c r="E54" s="18" t="s">
        <v>6</v>
      </c>
      <c r="F54" s="19" t="s">
        <v>7</v>
      </c>
      <c r="G54" s="20" t="s">
        <v>8</v>
      </c>
      <c r="H54" s="21" t="s">
        <v>9</v>
      </c>
      <c r="I54" s="63" t="s">
        <v>10</v>
      </c>
    </row>
    <row r="55" spans="1:10" s="13" customFormat="1" ht="12.75">
      <c r="A55" s="24" t="s">
        <v>11</v>
      </c>
      <c r="B55" s="25" t="s">
        <v>12</v>
      </c>
      <c r="C55" s="26">
        <f>SUM(C58:C67)-C65</f>
        <v>881438</v>
      </c>
      <c r="D55" s="26">
        <f>SUM(D58:D67)-D65</f>
        <v>441719</v>
      </c>
      <c r="E55" s="65">
        <f>100*D55/C55</f>
        <v>50.1</v>
      </c>
      <c r="F55" s="28">
        <f>SUM(F58:F67)-F65</f>
        <v>905699</v>
      </c>
      <c r="G55" s="66">
        <f>SUM(G58:G67)-G65</f>
        <v>420858.27</v>
      </c>
      <c r="H55" s="30">
        <f>100*G55/F55</f>
        <v>46.5</v>
      </c>
      <c r="I55" s="28">
        <f>SUM(I58:I67)-I65</f>
        <v>484840</v>
      </c>
      <c r="J55" s="67">
        <f>F55-G55</f>
        <v>484840.73</v>
      </c>
    </row>
    <row r="56" spans="1:10" s="13" customFormat="1" ht="12.75">
      <c r="A56" s="24" t="s">
        <v>15</v>
      </c>
      <c r="B56" s="25" t="s">
        <v>16</v>
      </c>
      <c r="C56" s="26">
        <f>C68+C69+C70+C72+C71</f>
        <v>89338</v>
      </c>
      <c r="D56" s="28">
        <f>D68+D69+D70+D72+D71</f>
        <v>107555</v>
      </c>
      <c r="E56" s="79">
        <f>100*D56/C56</f>
        <v>120.4</v>
      </c>
      <c r="F56" s="28">
        <f>F68+F69+F70+F72+F71</f>
        <v>100000</v>
      </c>
      <c r="G56" s="68">
        <f>G68+G69+G70+G72+G71</f>
        <v>85258.64</v>
      </c>
      <c r="H56" s="30">
        <f>100*G56/F56</f>
        <v>85.3</v>
      </c>
      <c r="I56" s="28">
        <f>I68+I69+I70+I72+I71</f>
        <v>14741</v>
      </c>
      <c r="J56" s="67">
        <f>F56-G56</f>
        <v>14741.36</v>
      </c>
    </row>
    <row r="57" spans="1:9" ht="12.75">
      <c r="A57" s="41" t="s">
        <v>17</v>
      </c>
      <c r="B57" s="25" t="s">
        <v>18</v>
      </c>
      <c r="C57" s="26">
        <f>C56-C55</f>
        <v>-792100</v>
      </c>
      <c r="D57" s="42">
        <f>D56-D55</f>
        <v>-334164</v>
      </c>
      <c r="E57" s="79">
        <f>100*D57/C57</f>
        <v>42.2</v>
      </c>
      <c r="F57" s="42">
        <f>F56-F55</f>
        <v>-805699</v>
      </c>
      <c r="G57" s="43">
        <f>G56-G55</f>
        <v>-335599.63</v>
      </c>
      <c r="H57" s="30">
        <f>100*G57/F57</f>
        <v>41.7</v>
      </c>
      <c r="I57" s="42">
        <f>I56-I55</f>
        <v>-470099</v>
      </c>
    </row>
    <row r="58" spans="1:9" ht="12.75">
      <c r="A58" s="41" t="s">
        <v>19</v>
      </c>
      <c r="B58" s="25" t="s">
        <v>20</v>
      </c>
      <c r="C58" s="26">
        <v>394492</v>
      </c>
      <c r="D58" s="42">
        <v>227806</v>
      </c>
      <c r="E58" s="79">
        <f>100*D58/C58</f>
        <v>57.7</v>
      </c>
      <c r="F58" s="33">
        <v>419457</v>
      </c>
      <c r="G58" s="68">
        <v>237424.49</v>
      </c>
      <c r="H58" s="30">
        <f>100*G58/F58</f>
        <v>56.6</v>
      </c>
      <c r="I58" s="38">
        <f aca="true" t="shared" si="11" ref="I58:I72">F58-G58</f>
        <v>182033</v>
      </c>
    </row>
    <row r="59" spans="1:9" ht="12.75">
      <c r="A59" s="41" t="s">
        <v>21</v>
      </c>
      <c r="B59" s="25" t="s">
        <v>22</v>
      </c>
      <c r="C59" s="26">
        <v>92134</v>
      </c>
      <c r="D59" s="42">
        <v>53158</v>
      </c>
      <c r="E59" s="79">
        <f>100*D59/C59</f>
        <v>57.7</v>
      </c>
      <c r="F59" s="33">
        <v>96979</v>
      </c>
      <c r="G59" s="68">
        <v>53603.63</v>
      </c>
      <c r="H59" s="30">
        <f>100*G59/F59</f>
        <v>55.3</v>
      </c>
      <c r="I59" s="38">
        <f t="shared" si="11"/>
        <v>43375</v>
      </c>
    </row>
    <row r="60" spans="1:9" ht="12.75">
      <c r="A60" s="41" t="s">
        <v>23</v>
      </c>
      <c r="B60" s="25" t="s">
        <v>24</v>
      </c>
      <c r="C60" s="26">
        <v>-43</v>
      </c>
      <c r="D60" s="42">
        <v>-43</v>
      </c>
      <c r="E60" s="79"/>
      <c r="F60" s="33">
        <v>0</v>
      </c>
      <c r="G60" s="68">
        <v>-9064.47</v>
      </c>
      <c r="H60" s="30"/>
      <c r="I60" s="38">
        <f t="shared" si="11"/>
        <v>9064</v>
      </c>
    </row>
    <row r="61" spans="1:9" ht="12.75">
      <c r="A61" s="41" t="s">
        <v>25</v>
      </c>
      <c r="B61" s="25" t="s">
        <v>26</v>
      </c>
      <c r="C61" s="26">
        <v>102478</v>
      </c>
      <c r="D61" s="42">
        <v>29775</v>
      </c>
      <c r="E61" s="79">
        <f>100*D61/C61</f>
        <v>29.1</v>
      </c>
      <c r="F61" s="33">
        <v>42455</v>
      </c>
      <c r="G61" s="68">
        <v>13925.07</v>
      </c>
      <c r="H61" s="30">
        <f>100*G61/F61</f>
        <v>32.8</v>
      </c>
      <c r="I61" s="38">
        <f t="shared" si="11"/>
        <v>28530</v>
      </c>
    </row>
    <row r="62" spans="1:9" ht="12.75">
      <c r="A62" s="41" t="s">
        <v>27</v>
      </c>
      <c r="B62" s="25" t="s">
        <v>28</v>
      </c>
      <c r="C62" s="26">
        <v>262407</v>
      </c>
      <c r="D62" s="42">
        <v>116593</v>
      </c>
      <c r="E62" s="79">
        <f>100*D62/C62</f>
        <v>44.4</v>
      </c>
      <c r="F62" s="33">
        <v>313863</v>
      </c>
      <c r="G62" s="68">
        <v>114920.02</v>
      </c>
      <c r="H62" s="30">
        <f>100*G62/F62</f>
        <v>36.6</v>
      </c>
      <c r="I62" s="38">
        <f t="shared" si="11"/>
        <v>198943</v>
      </c>
    </row>
    <row r="63" spans="1:9" ht="12.75">
      <c r="A63" s="41" t="s">
        <v>29</v>
      </c>
      <c r="B63" s="25" t="s">
        <v>30</v>
      </c>
      <c r="C63" s="26">
        <v>22132</v>
      </c>
      <c r="D63" s="42">
        <v>10786</v>
      </c>
      <c r="E63" s="79">
        <f>100*D63/C63</f>
        <v>48.7</v>
      </c>
      <c r="F63" s="33">
        <v>28845</v>
      </c>
      <c r="G63" s="68">
        <v>9199.62</v>
      </c>
      <c r="H63" s="30">
        <f>100*G63/F63</f>
        <v>31.9</v>
      </c>
      <c r="I63" s="38">
        <f t="shared" si="11"/>
        <v>19645</v>
      </c>
    </row>
    <row r="64" spans="1:9" ht="12.75">
      <c r="A64" s="41" t="s">
        <v>33</v>
      </c>
      <c r="B64" s="25" t="s">
        <v>34</v>
      </c>
      <c r="C64" s="26">
        <v>7838</v>
      </c>
      <c r="D64" s="42">
        <v>3644</v>
      </c>
      <c r="E64" s="79">
        <f>100*D64/C64</f>
        <v>46.5</v>
      </c>
      <c r="F64" s="33">
        <v>4100</v>
      </c>
      <c r="G64" s="68">
        <v>849.91</v>
      </c>
      <c r="H64" s="30">
        <f>100*G64/F64</f>
        <v>20.7</v>
      </c>
      <c r="I64" s="38">
        <f t="shared" si="11"/>
        <v>3250</v>
      </c>
    </row>
    <row r="65" spans="1:9" s="11" customFormat="1" ht="12.75">
      <c r="A65" s="70" t="s">
        <v>35</v>
      </c>
      <c r="B65" s="71" t="s">
        <v>36</v>
      </c>
      <c r="C65" s="72">
        <v>6826</v>
      </c>
      <c r="D65" s="73">
        <v>3153</v>
      </c>
      <c r="E65" s="80">
        <f>100*D65/C65</f>
        <v>46.2</v>
      </c>
      <c r="F65" s="73">
        <v>2100</v>
      </c>
      <c r="G65" s="74">
        <v>189.9</v>
      </c>
      <c r="H65" s="81">
        <f>100*G65/F65</f>
        <v>9</v>
      </c>
      <c r="I65" s="75">
        <f t="shared" si="11"/>
        <v>1910</v>
      </c>
    </row>
    <row r="66" spans="1:9" ht="12.75">
      <c r="A66" s="41" t="s">
        <v>37</v>
      </c>
      <c r="B66" s="25" t="s">
        <v>38</v>
      </c>
      <c r="C66" s="26"/>
      <c r="D66" s="42"/>
      <c r="E66" s="79">
        <v>0</v>
      </c>
      <c r="F66" s="33"/>
      <c r="G66" s="68"/>
      <c r="H66" s="30">
        <v>0</v>
      </c>
      <c r="I66" s="38">
        <f t="shared" si="11"/>
        <v>0</v>
      </c>
    </row>
    <row r="67" spans="1:9" ht="12.75">
      <c r="A67" s="41" t="s">
        <v>40</v>
      </c>
      <c r="B67" s="25" t="s">
        <v>41</v>
      </c>
      <c r="C67" s="26"/>
      <c r="D67" s="42"/>
      <c r="E67" s="79">
        <v>0</v>
      </c>
      <c r="F67" s="33"/>
      <c r="G67" s="68"/>
      <c r="H67" s="30"/>
      <c r="I67" s="38">
        <f t="shared" si="11"/>
        <v>0</v>
      </c>
    </row>
    <row r="68" spans="1:9" ht="12.75">
      <c r="A68" s="52" t="s">
        <v>42</v>
      </c>
      <c r="B68" s="53" t="s">
        <v>43</v>
      </c>
      <c r="C68" s="76">
        <v>6018</v>
      </c>
      <c r="D68" s="42">
        <v>5480</v>
      </c>
      <c r="E68" s="79">
        <v>0</v>
      </c>
      <c r="F68" s="77">
        <v>5535</v>
      </c>
      <c r="G68" s="68">
        <v>1213.52</v>
      </c>
      <c r="H68" s="30">
        <f>100*G68/F68</f>
        <v>21.9</v>
      </c>
      <c r="I68" s="38">
        <f t="shared" si="11"/>
        <v>4321</v>
      </c>
    </row>
    <row r="69" spans="1:9" ht="12.75">
      <c r="A69" s="52" t="s">
        <v>44</v>
      </c>
      <c r="B69" s="53" t="s">
        <v>45</v>
      </c>
      <c r="C69" s="76">
        <v>77859</v>
      </c>
      <c r="D69" s="42">
        <v>52075</v>
      </c>
      <c r="E69" s="79">
        <f>100*D69/C69</f>
        <v>66.9</v>
      </c>
      <c r="F69" s="77">
        <v>94265</v>
      </c>
      <c r="G69" s="68">
        <v>38363</v>
      </c>
      <c r="H69" s="30">
        <f>100*G69/F69</f>
        <v>40.7</v>
      </c>
      <c r="I69" s="38">
        <f t="shared" si="11"/>
        <v>55902</v>
      </c>
    </row>
    <row r="70" spans="1:9" ht="12.75">
      <c r="A70" s="52" t="s">
        <v>46</v>
      </c>
      <c r="B70" s="53" t="s">
        <v>47</v>
      </c>
      <c r="C70" s="76">
        <v>931</v>
      </c>
      <c r="D70" s="42">
        <v>0</v>
      </c>
      <c r="E70" s="79">
        <v>0</v>
      </c>
      <c r="F70" s="77"/>
      <c r="G70" s="68">
        <v>100.41</v>
      </c>
      <c r="H70" s="30">
        <v>0</v>
      </c>
      <c r="I70" s="38">
        <f t="shared" si="11"/>
        <v>-100</v>
      </c>
    </row>
    <row r="71" spans="1:9" ht="12.75">
      <c r="A71" s="52" t="s">
        <v>48</v>
      </c>
      <c r="B71" s="53" t="s">
        <v>49</v>
      </c>
      <c r="C71" s="76">
        <v>4530</v>
      </c>
      <c r="D71" s="42">
        <v>50000</v>
      </c>
      <c r="E71" s="79"/>
      <c r="F71" s="77"/>
      <c r="G71" s="68">
        <v>45470.05</v>
      </c>
      <c r="H71" s="30"/>
      <c r="I71" s="38">
        <f t="shared" si="11"/>
        <v>-45470</v>
      </c>
    </row>
    <row r="72" spans="1:9" ht="12.75">
      <c r="A72" s="52" t="s">
        <v>51</v>
      </c>
      <c r="B72" s="53" t="s">
        <v>52</v>
      </c>
      <c r="C72" s="76">
        <v>0</v>
      </c>
      <c r="D72" s="42">
        <v>0</v>
      </c>
      <c r="E72" s="79" t="e">
        <f>100*D72/C72</f>
        <v>#DIV/0!</v>
      </c>
      <c r="F72" s="77">
        <v>200</v>
      </c>
      <c r="G72" s="68">
        <v>111.66</v>
      </c>
      <c r="H72" s="30">
        <v>0</v>
      </c>
      <c r="I72" s="38">
        <f t="shared" si="11"/>
        <v>88</v>
      </c>
    </row>
    <row r="74" spans="1:2" ht="12.75">
      <c r="A74" s="13">
        <v>15212</v>
      </c>
      <c r="B74" s="2" t="s">
        <v>59</v>
      </c>
    </row>
    <row r="75" spans="1:9" ht="12.75">
      <c r="A75" s="61" t="s">
        <v>56</v>
      </c>
      <c r="B75" s="62" t="s">
        <v>3</v>
      </c>
      <c r="C75" s="16" t="s">
        <v>4</v>
      </c>
      <c r="D75" s="78" t="s">
        <v>5</v>
      </c>
      <c r="E75" s="18" t="s">
        <v>6</v>
      </c>
      <c r="F75" s="19" t="s">
        <v>7</v>
      </c>
      <c r="G75" s="20" t="s">
        <v>8</v>
      </c>
      <c r="H75" s="21" t="s">
        <v>9</v>
      </c>
      <c r="I75" s="82" t="s">
        <v>60</v>
      </c>
    </row>
    <row r="76" spans="1:9" ht="12.75">
      <c r="A76" s="24" t="s">
        <v>11</v>
      </c>
      <c r="B76" s="25" t="s">
        <v>12</v>
      </c>
      <c r="C76" s="26">
        <f>SUM(C79:C87)-C86</f>
        <v>12451497</v>
      </c>
      <c r="D76" s="28">
        <f>SUM(D79:D87)-D86</f>
        <v>6975468</v>
      </c>
      <c r="E76" s="65">
        <f>100*D76/C76</f>
        <v>56</v>
      </c>
      <c r="F76" s="28">
        <f>SUM(F79:F87)-F86</f>
        <v>12299024</v>
      </c>
      <c r="G76" s="66">
        <f>SUM(G79:G87)-G86</f>
        <v>7196564.82</v>
      </c>
      <c r="H76" s="30">
        <f>100*G76/F76</f>
        <v>58.5</v>
      </c>
      <c r="I76" s="28">
        <f>SUM(I79:I87)-I86</f>
        <v>5102459</v>
      </c>
    </row>
    <row r="77" spans="1:9" ht="12.75">
      <c r="A77" s="24" t="s">
        <v>15</v>
      </c>
      <c r="B77" s="25" t="s">
        <v>16</v>
      </c>
      <c r="C77" s="26">
        <f>C88+C89+C90+C92+C91</f>
        <v>2130617</v>
      </c>
      <c r="D77" s="28">
        <f>SUM(D88:D92)</f>
        <v>1184849</v>
      </c>
      <c r="E77" s="65">
        <f>100*D77/C77</f>
        <v>55.6</v>
      </c>
      <c r="F77" s="28">
        <f>F88+F89+F90+F92</f>
        <v>2010000</v>
      </c>
      <c r="G77" s="68">
        <f>G88+G89+G90+G92+G91</f>
        <v>1189490.59</v>
      </c>
      <c r="H77" s="30">
        <f>100*G77/F77</f>
        <v>59.2</v>
      </c>
      <c r="I77" s="83">
        <f>F77-G77</f>
        <v>820509</v>
      </c>
    </row>
    <row r="78" spans="1:9" ht="12.75">
      <c r="A78" s="41" t="s">
        <v>17</v>
      </c>
      <c r="B78" s="25" t="s">
        <v>18</v>
      </c>
      <c r="C78" s="26">
        <f>C77-C76</f>
        <v>-10320880</v>
      </c>
      <c r="D78" s="42">
        <f>D77-D76</f>
        <v>-5790619</v>
      </c>
      <c r="E78" s="65">
        <f>100*D78/C78</f>
        <v>56.1</v>
      </c>
      <c r="F78" s="42">
        <f>F77-F76</f>
        <v>-10289024</v>
      </c>
      <c r="G78" s="43">
        <f>G77-G76</f>
        <v>-6007074.23</v>
      </c>
      <c r="H78" s="30">
        <f>100*G78/F78</f>
        <v>58.4</v>
      </c>
      <c r="I78" s="83">
        <f>I77-I76</f>
        <v>-4281950</v>
      </c>
    </row>
    <row r="79" spans="1:9" ht="12.75">
      <c r="A79" s="41" t="s">
        <v>19</v>
      </c>
      <c r="B79" s="25" t="s">
        <v>20</v>
      </c>
      <c r="C79" s="26">
        <v>1944212</v>
      </c>
      <c r="D79" s="42">
        <v>1106831</v>
      </c>
      <c r="E79" s="65">
        <f>100*D79/C79</f>
        <v>56.9</v>
      </c>
      <c r="F79" s="33">
        <v>1852023</v>
      </c>
      <c r="G79" s="68">
        <v>1147376.57</v>
      </c>
      <c r="H79" s="30">
        <f>100*G79/F79</f>
        <v>62</v>
      </c>
      <c r="I79" s="82">
        <f aca="true" t="shared" si="12" ref="I79:I92">F79-G79</f>
        <v>704646</v>
      </c>
    </row>
    <row r="80" spans="1:9" ht="12.75">
      <c r="A80" s="41" t="s">
        <v>21</v>
      </c>
      <c r="B80" s="25" t="s">
        <v>22</v>
      </c>
      <c r="C80" s="26">
        <v>453497</v>
      </c>
      <c r="D80" s="42">
        <v>258048</v>
      </c>
      <c r="E80" s="65">
        <f>100*D80/C80</f>
        <v>56.9</v>
      </c>
      <c r="F80" s="33">
        <v>428191</v>
      </c>
      <c r="G80" s="68">
        <v>259418.84</v>
      </c>
      <c r="H80" s="30">
        <f>100*G80/F80</f>
        <v>60.6</v>
      </c>
      <c r="I80" s="82">
        <f t="shared" si="12"/>
        <v>168772</v>
      </c>
    </row>
    <row r="81" spans="1:9" ht="12.75">
      <c r="A81" s="41" t="s">
        <v>23</v>
      </c>
      <c r="B81" s="25" t="s">
        <v>24</v>
      </c>
      <c r="C81" s="26">
        <v>-31051</v>
      </c>
      <c r="D81" s="42">
        <v>-12010</v>
      </c>
      <c r="E81" s="65"/>
      <c r="F81" s="33">
        <v>0</v>
      </c>
      <c r="G81" s="68">
        <v>-12690.1</v>
      </c>
      <c r="H81" s="30"/>
      <c r="I81" s="82">
        <f t="shared" si="12"/>
        <v>12690</v>
      </c>
    </row>
    <row r="82" spans="1:9" ht="12.75">
      <c r="A82" s="41" t="s">
        <v>25</v>
      </c>
      <c r="B82" s="25" t="s">
        <v>26</v>
      </c>
      <c r="C82" s="26">
        <v>1483141</v>
      </c>
      <c r="D82" s="42">
        <v>800544</v>
      </c>
      <c r="E82" s="65">
        <f aca="true" t="shared" si="13" ref="E82:E90">100*D82/C82</f>
        <v>54</v>
      </c>
      <c r="F82" s="33">
        <v>1433345</v>
      </c>
      <c r="G82" s="68">
        <v>825489.76</v>
      </c>
      <c r="H82" s="30">
        <f aca="true" t="shared" si="14" ref="H82:H90">100*G82/F82</f>
        <v>57.6</v>
      </c>
      <c r="I82" s="82">
        <f t="shared" si="12"/>
        <v>607855</v>
      </c>
    </row>
    <row r="83" spans="1:9" ht="12.75">
      <c r="A83" s="41" t="s">
        <v>27</v>
      </c>
      <c r="B83" s="25" t="s">
        <v>28</v>
      </c>
      <c r="C83" s="26">
        <v>1129407</v>
      </c>
      <c r="D83" s="42">
        <v>682188</v>
      </c>
      <c r="E83" s="65">
        <f t="shared" si="13"/>
        <v>60.4</v>
      </c>
      <c r="F83" s="33">
        <v>1043600</v>
      </c>
      <c r="G83" s="68">
        <v>520390.35</v>
      </c>
      <c r="H83" s="30">
        <f t="shared" si="14"/>
        <v>49.9</v>
      </c>
      <c r="I83" s="82">
        <f t="shared" si="12"/>
        <v>523210</v>
      </c>
    </row>
    <row r="84" spans="1:9" ht="12.75">
      <c r="A84" s="41" t="s">
        <v>29</v>
      </c>
      <c r="B84" s="25" t="s">
        <v>30</v>
      </c>
      <c r="C84" s="26">
        <v>1092622</v>
      </c>
      <c r="D84" s="42">
        <v>390653</v>
      </c>
      <c r="E84" s="65">
        <f t="shared" si="13"/>
        <v>35.8</v>
      </c>
      <c r="F84" s="33">
        <v>1044885</v>
      </c>
      <c r="G84" s="68">
        <v>588405.2</v>
      </c>
      <c r="H84" s="30">
        <f t="shared" si="14"/>
        <v>56.3</v>
      </c>
      <c r="I84" s="82">
        <f t="shared" si="12"/>
        <v>456480</v>
      </c>
    </row>
    <row r="85" spans="1:9" ht="12.75">
      <c r="A85" s="41" t="s">
        <v>33</v>
      </c>
      <c r="B85" s="25" t="s">
        <v>34</v>
      </c>
      <c r="C85" s="26">
        <v>44898</v>
      </c>
      <c r="D85" s="42">
        <v>34602</v>
      </c>
      <c r="E85" s="65">
        <f t="shared" si="13"/>
        <v>77.1</v>
      </c>
      <c r="F85" s="33">
        <v>6600</v>
      </c>
      <c r="G85" s="68">
        <v>3921.78</v>
      </c>
      <c r="H85" s="30">
        <f t="shared" si="14"/>
        <v>59.4</v>
      </c>
      <c r="I85" s="82">
        <f t="shared" si="12"/>
        <v>2678</v>
      </c>
    </row>
    <row r="86" spans="1:9" s="11" customFormat="1" ht="12.75">
      <c r="A86" s="70" t="s">
        <v>35</v>
      </c>
      <c r="B86" s="71" t="s">
        <v>36</v>
      </c>
      <c r="C86" s="72">
        <v>1069</v>
      </c>
      <c r="D86" s="73">
        <v>922</v>
      </c>
      <c r="E86" s="84">
        <f t="shared" si="13"/>
        <v>86.2</v>
      </c>
      <c r="F86" s="73">
        <v>3200</v>
      </c>
      <c r="G86" s="74">
        <v>0</v>
      </c>
      <c r="H86" s="81">
        <f t="shared" si="14"/>
        <v>0</v>
      </c>
      <c r="I86" s="85">
        <f t="shared" si="12"/>
        <v>3200</v>
      </c>
    </row>
    <row r="87" spans="1:9" ht="12.75">
      <c r="A87" s="41" t="s">
        <v>37</v>
      </c>
      <c r="B87" s="25" t="s">
        <v>38</v>
      </c>
      <c r="C87" s="26">
        <v>6334771</v>
      </c>
      <c r="D87" s="42">
        <v>3714612</v>
      </c>
      <c r="E87" s="65">
        <f t="shared" si="13"/>
        <v>58.6</v>
      </c>
      <c r="F87" s="33">
        <v>6490380</v>
      </c>
      <c r="G87" s="68">
        <v>3864252.42</v>
      </c>
      <c r="H87" s="30">
        <f t="shared" si="14"/>
        <v>59.5</v>
      </c>
      <c r="I87" s="82">
        <f t="shared" si="12"/>
        <v>2626128</v>
      </c>
    </row>
    <row r="88" spans="1:9" ht="12.75">
      <c r="A88" s="52" t="s">
        <v>42</v>
      </c>
      <c r="B88" s="53" t="s">
        <v>43</v>
      </c>
      <c r="C88" s="76">
        <v>42690</v>
      </c>
      <c r="D88" s="42">
        <v>21420</v>
      </c>
      <c r="E88" s="65">
        <f t="shared" si="13"/>
        <v>50.2</v>
      </c>
      <c r="F88" s="77">
        <v>21750</v>
      </c>
      <c r="G88" s="68">
        <v>18493.93</v>
      </c>
      <c r="H88" s="30">
        <f t="shared" si="14"/>
        <v>85</v>
      </c>
      <c r="I88" s="82">
        <f t="shared" si="12"/>
        <v>3256</v>
      </c>
    </row>
    <row r="89" spans="1:9" ht="12.75">
      <c r="A89" s="52" t="s">
        <v>44</v>
      </c>
      <c r="B89" s="53" t="s">
        <v>45</v>
      </c>
      <c r="C89" s="76">
        <v>1260053</v>
      </c>
      <c r="D89" s="42">
        <v>750238</v>
      </c>
      <c r="E89" s="65">
        <f t="shared" si="13"/>
        <v>59.5</v>
      </c>
      <c r="F89" s="77">
        <v>1178804</v>
      </c>
      <c r="G89" s="68">
        <v>783330.92</v>
      </c>
      <c r="H89" s="30">
        <f t="shared" si="14"/>
        <v>66.5</v>
      </c>
      <c r="I89" s="82">
        <f t="shared" si="12"/>
        <v>395473</v>
      </c>
    </row>
    <row r="90" spans="1:9" ht="12.75">
      <c r="A90" s="52" t="s">
        <v>46</v>
      </c>
      <c r="B90" s="53" t="s">
        <v>47</v>
      </c>
      <c r="C90" s="76">
        <v>786573</v>
      </c>
      <c r="D90" s="42">
        <v>399774</v>
      </c>
      <c r="E90" s="65">
        <f t="shared" si="13"/>
        <v>50.8</v>
      </c>
      <c r="F90" s="77">
        <v>794446</v>
      </c>
      <c r="G90" s="68">
        <v>386078.22</v>
      </c>
      <c r="H90" s="30">
        <f t="shared" si="14"/>
        <v>48.6</v>
      </c>
      <c r="I90" s="82">
        <f t="shared" si="12"/>
        <v>408368</v>
      </c>
    </row>
    <row r="91" spans="1:9" ht="12.75">
      <c r="A91" s="52" t="s">
        <v>48</v>
      </c>
      <c r="B91" s="53" t="s">
        <v>49</v>
      </c>
      <c r="C91" s="76">
        <v>1071</v>
      </c>
      <c r="D91" s="42">
        <v>1071</v>
      </c>
      <c r="E91" s="65">
        <v>0</v>
      </c>
      <c r="F91" s="77">
        <v>0</v>
      </c>
      <c r="G91" s="68">
        <v>0</v>
      </c>
      <c r="H91" s="30">
        <v>0</v>
      </c>
      <c r="I91" s="82">
        <f t="shared" si="12"/>
        <v>0</v>
      </c>
    </row>
    <row r="92" spans="1:9" ht="12.75">
      <c r="A92" s="52" t="s">
        <v>51</v>
      </c>
      <c r="B92" s="53" t="s">
        <v>52</v>
      </c>
      <c r="C92" s="76">
        <v>40230</v>
      </c>
      <c r="D92" s="42">
        <v>12346</v>
      </c>
      <c r="E92" s="65">
        <f>100*D92/C92</f>
        <v>30.7</v>
      </c>
      <c r="F92" s="77">
        <v>15000</v>
      </c>
      <c r="G92" s="68">
        <v>1587.52</v>
      </c>
      <c r="H92" s="30">
        <f>100*G92/F92</f>
        <v>10.6</v>
      </c>
      <c r="I92" s="82">
        <f t="shared" si="12"/>
        <v>13412</v>
      </c>
    </row>
    <row r="94" spans="1:2" ht="12.75">
      <c r="A94" s="13">
        <v>15213</v>
      </c>
      <c r="B94" s="2" t="s">
        <v>61</v>
      </c>
    </row>
    <row r="95" spans="1:9" ht="12.75">
      <c r="A95" s="61" t="s">
        <v>56</v>
      </c>
      <c r="B95" s="62" t="s">
        <v>3</v>
      </c>
      <c r="C95" s="16" t="s">
        <v>4</v>
      </c>
      <c r="D95" s="78" t="s">
        <v>5</v>
      </c>
      <c r="E95" s="18" t="s">
        <v>6</v>
      </c>
      <c r="F95" s="86" t="s">
        <v>7</v>
      </c>
      <c r="G95" s="20" t="s">
        <v>8</v>
      </c>
      <c r="H95" s="21" t="s">
        <v>9</v>
      </c>
      <c r="I95" s="82" t="s">
        <v>10</v>
      </c>
    </row>
    <row r="96" spans="1:9" ht="12.75">
      <c r="A96" s="24" t="s">
        <v>11</v>
      </c>
      <c r="B96" s="25" t="s">
        <v>12</v>
      </c>
      <c r="C96" s="26">
        <f>SUM(C99:C108)-C106</f>
        <v>1623032</v>
      </c>
      <c r="D96" s="26">
        <f>SUM(D99:D109)-D106</f>
        <v>706261</v>
      </c>
      <c r="E96" s="65">
        <f>100*D96/C96</f>
        <v>43.5</v>
      </c>
      <c r="F96" s="28">
        <f>SUM(F99:F109)-F106</f>
        <v>1650747</v>
      </c>
      <c r="G96" s="66">
        <f>SUM(G99:G109)-G106</f>
        <v>816753.98</v>
      </c>
      <c r="H96" s="30">
        <f>100*G96/F96</f>
        <v>49.5</v>
      </c>
      <c r="I96" s="28">
        <f>SUM(I99:I109)-I106</f>
        <v>833994</v>
      </c>
    </row>
    <row r="97" spans="1:9" ht="12.75">
      <c r="A97" s="24" t="s">
        <v>15</v>
      </c>
      <c r="B97" s="25" t="s">
        <v>16</v>
      </c>
      <c r="C97" s="26">
        <f>SUM(C109:C114)</f>
        <v>6237</v>
      </c>
      <c r="D97" s="26">
        <f>SUM(D109:D114)</f>
        <v>2828</v>
      </c>
      <c r="E97" s="65">
        <f>100*D97/C97</f>
        <v>45.3</v>
      </c>
      <c r="F97" s="28">
        <f>SUM(F109:F113)</f>
        <v>2300</v>
      </c>
      <c r="G97" s="66">
        <f>SUM(G109:G115)</f>
        <v>1908.27</v>
      </c>
      <c r="H97" s="30">
        <f>100*G97/F97</f>
        <v>83</v>
      </c>
      <c r="I97" s="83">
        <f>F97-G97</f>
        <v>392</v>
      </c>
    </row>
    <row r="98" spans="1:9" ht="12.75">
      <c r="A98" s="41" t="s">
        <v>17</v>
      </c>
      <c r="B98" s="25" t="s">
        <v>18</v>
      </c>
      <c r="C98" s="26">
        <f>C97-C96</f>
        <v>-1616795</v>
      </c>
      <c r="D98" s="42">
        <f>D97-D96</f>
        <v>-703433</v>
      </c>
      <c r="E98" s="65">
        <f>100*D98/C98</f>
        <v>43.5</v>
      </c>
      <c r="F98" s="42">
        <f>F97-F96</f>
        <v>-1648447</v>
      </c>
      <c r="G98" s="87">
        <f>G97-G96</f>
        <v>-814845.71</v>
      </c>
      <c r="H98" s="30">
        <f>100*G98/F98</f>
        <v>49.4</v>
      </c>
      <c r="I98" s="83">
        <f>I97-I96</f>
        <v>-833602</v>
      </c>
    </row>
    <row r="99" spans="1:9" ht="12.75">
      <c r="A99" s="41" t="s">
        <v>19</v>
      </c>
      <c r="B99" s="25" t="s">
        <v>20</v>
      </c>
      <c r="C99" s="26">
        <v>521161</v>
      </c>
      <c r="D99" s="42">
        <v>304071</v>
      </c>
      <c r="E99" s="65">
        <f>100*D99/C99</f>
        <v>58.3</v>
      </c>
      <c r="F99" s="33">
        <v>479236</v>
      </c>
      <c r="G99" s="66">
        <v>282948.84</v>
      </c>
      <c r="H99" s="30">
        <f>100*G99/F99</f>
        <v>59</v>
      </c>
      <c r="I99" s="82">
        <f aca="true" t="shared" si="15" ref="I99:I113">F99-G99</f>
        <v>196287</v>
      </c>
    </row>
    <row r="100" spans="1:9" ht="12.75">
      <c r="A100" s="41" t="s">
        <v>21</v>
      </c>
      <c r="B100" s="25" t="s">
        <v>22</v>
      </c>
      <c r="C100" s="26">
        <v>493169</v>
      </c>
      <c r="D100" s="42">
        <v>69480</v>
      </c>
      <c r="E100" s="65">
        <f>100*D100/C100</f>
        <v>14.1</v>
      </c>
      <c r="F100" s="33">
        <v>526935</v>
      </c>
      <c r="G100" s="66">
        <v>278259.26</v>
      </c>
      <c r="H100" s="30">
        <f>100*G100/F100</f>
        <v>52.8</v>
      </c>
      <c r="I100" s="82">
        <f t="shared" si="15"/>
        <v>248676</v>
      </c>
    </row>
    <row r="101" spans="1:9" ht="12.75">
      <c r="A101" s="41" t="s">
        <v>23</v>
      </c>
      <c r="B101" s="25" t="s">
        <v>24</v>
      </c>
      <c r="C101" s="26">
        <v>-5582</v>
      </c>
      <c r="D101" s="42">
        <v>-2328</v>
      </c>
      <c r="E101" s="65">
        <v>0</v>
      </c>
      <c r="F101" s="33">
        <v>0</v>
      </c>
      <c r="G101" s="66">
        <v>0</v>
      </c>
      <c r="H101" s="30"/>
      <c r="I101" s="82">
        <f t="shared" si="15"/>
        <v>0</v>
      </c>
    </row>
    <row r="102" spans="1:9" ht="12.75">
      <c r="A102" s="41" t="s">
        <v>25</v>
      </c>
      <c r="B102" s="25" t="s">
        <v>26</v>
      </c>
      <c r="C102" s="26">
        <v>29113</v>
      </c>
      <c r="D102" s="42">
        <v>14177</v>
      </c>
      <c r="E102" s="65">
        <f aca="true" t="shared" si="16" ref="E102:E107">100*D102/C102</f>
        <v>48.7</v>
      </c>
      <c r="F102" s="33">
        <v>25570</v>
      </c>
      <c r="G102" s="66">
        <v>11679.8</v>
      </c>
      <c r="H102" s="30">
        <f aca="true" t="shared" si="17" ref="H102:H107">100*G102/F102</f>
        <v>45.7</v>
      </c>
      <c r="I102" s="82">
        <f t="shared" si="15"/>
        <v>13890</v>
      </c>
    </row>
    <row r="103" spans="1:9" ht="12.75">
      <c r="A103" s="41" t="s">
        <v>27</v>
      </c>
      <c r="B103" s="25" t="s">
        <v>28</v>
      </c>
      <c r="C103" s="26">
        <v>426316</v>
      </c>
      <c r="D103" s="42">
        <v>229165</v>
      </c>
      <c r="E103" s="65">
        <f t="shared" si="16"/>
        <v>53.8</v>
      </c>
      <c r="F103" s="33">
        <v>438375</v>
      </c>
      <c r="G103" s="66">
        <v>166158.32</v>
      </c>
      <c r="H103" s="30">
        <f t="shared" si="17"/>
        <v>37.9</v>
      </c>
      <c r="I103" s="82">
        <f t="shared" si="15"/>
        <v>272217</v>
      </c>
    </row>
    <row r="104" spans="1:9" ht="12.75">
      <c r="A104" s="41" t="s">
        <v>29</v>
      </c>
      <c r="B104" s="25" t="s">
        <v>30</v>
      </c>
      <c r="C104" s="26">
        <v>35931</v>
      </c>
      <c r="D104" s="42">
        <v>21947</v>
      </c>
      <c r="E104" s="65">
        <f t="shared" si="16"/>
        <v>61.1</v>
      </c>
      <c r="F104" s="33">
        <v>55900</v>
      </c>
      <c r="G104" s="66">
        <v>5364.36</v>
      </c>
      <c r="H104" s="30">
        <f t="shared" si="17"/>
        <v>9.6</v>
      </c>
      <c r="I104" s="82">
        <f t="shared" si="15"/>
        <v>50536</v>
      </c>
    </row>
    <row r="105" spans="1:9" ht="12.75">
      <c r="A105" s="41" t="s">
        <v>33</v>
      </c>
      <c r="B105" s="25" t="s">
        <v>34</v>
      </c>
      <c r="C105" s="26">
        <v>17290</v>
      </c>
      <c r="D105" s="42">
        <v>8129</v>
      </c>
      <c r="E105" s="65">
        <f t="shared" si="16"/>
        <v>47</v>
      </c>
      <c r="F105" s="33">
        <v>15400</v>
      </c>
      <c r="G105" s="66">
        <v>8043.36</v>
      </c>
      <c r="H105" s="30">
        <f t="shared" si="17"/>
        <v>52.2</v>
      </c>
      <c r="I105" s="82">
        <f t="shared" si="15"/>
        <v>7357</v>
      </c>
    </row>
    <row r="106" spans="1:9" s="11" customFormat="1" ht="12.75">
      <c r="A106" s="70" t="s">
        <v>35</v>
      </c>
      <c r="B106" s="71" t="s">
        <v>36</v>
      </c>
      <c r="C106" s="72">
        <v>9565</v>
      </c>
      <c r="D106" s="73">
        <v>5222</v>
      </c>
      <c r="E106" s="84">
        <f t="shared" si="16"/>
        <v>54.6</v>
      </c>
      <c r="F106" s="73">
        <v>8400</v>
      </c>
      <c r="G106" s="88">
        <v>5308.77</v>
      </c>
      <c r="H106" s="81">
        <f t="shared" si="17"/>
        <v>63.2</v>
      </c>
      <c r="I106" s="85">
        <f t="shared" si="15"/>
        <v>3091</v>
      </c>
    </row>
    <row r="107" spans="1:9" ht="12.75">
      <c r="A107" s="41" t="s">
        <v>37</v>
      </c>
      <c r="B107" s="25" t="s">
        <v>38</v>
      </c>
      <c r="C107" s="26">
        <v>105634</v>
      </c>
      <c r="D107" s="42">
        <v>61620</v>
      </c>
      <c r="E107" s="65">
        <f t="shared" si="16"/>
        <v>58.3</v>
      </c>
      <c r="F107" s="33">
        <v>109331</v>
      </c>
      <c r="G107" s="66">
        <v>64300.04</v>
      </c>
      <c r="H107" s="30">
        <f t="shared" si="17"/>
        <v>58.8</v>
      </c>
      <c r="I107" s="82">
        <f t="shared" si="15"/>
        <v>45031</v>
      </c>
    </row>
    <row r="108" spans="1:9" ht="12.75">
      <c r="A108" s="41" t="s">
        <v>40</v>
      </c>
      <c r="B108" s="25" t="s">
        <v>41</v>
      </c>
      <c r="C108" s="26"/>
      <c r="D108" s="42"/>
      <c r="E108" s="65">
        <v>0</v>
      </c>
      <c r="F108" s="33"/>
      <c r="G108" s="66"/>
      <c r="H108" s="30">
        <v>0</v>
      </c>
      <c r="I108" s="82">
        <f t="shared" si="15"/>
        <v>0</v>
      </c>
    </row>
    <row r="109" spans="1:9" ht="12.75">
      <c r="A109" s="52" t="s">
        <v>42</v>
      </c>
      <c r="B109" s="53" t="s">
        <v>43</v>
      </c>
      <c r="C109" s="89">
        <v>35</v>
      </c>
      <c r="D109" s="42"/>
      <c r="E109" s="65">
        <v>0</v>
      </c>
      <c r="F109" s="77"/>
      <c r="G109" s="66"/>
      <c r="H109" s="30">
        <v>0</v>
      </c>
      <c r="I109" s="82">
        <f t="shared" si="15"/>
        <v>0</v>
      </c>
    </row>
    <row r="110" spans="1:9" ht="12.75">
      <c r="A110" s="52" t="s">
        <v>44</v>
      </c>
      <c r="B110" s="53" t="s">
        <v>45</v>
      </c>
      <c r="C110" s="89">
        <v>0</v>
      </c>
      <c r="D110" s="42"/>
      <c r="E110" s="65" t="e">
        <f>100*D110/C110</f>
        <v>#DIV/0!</v>
      </c>
      <c r="F110" s="77">
        <v>0</v>
      </c>
      <c r="G110" s="66">
        <v>13.12</v>
      </c>
      <c r="H110" s="30">
        <v>0</v>
      </c>
      <c r="I110" s="82">
        <f t="shared" si="15"/>
        <v>-13</v>
      </c>
    </row>
    <row r="111" spans="1:9" ht="12.75">
      <c r="A111" s="52" t="s">
        <v>46</v>
      </c>
      <c r="B111" s="53" t="s">
        <v>47</v>
      </c>
      <c r="C111" s="89">
        <v>6058</v>
      </c>
      <c r="D111" s="42">
        <v>2799</v>
      </c>
      <c r="E111" s="65">
        <f>100*D111/C111</f>
        <v>46.2</v>
      </c>
      <c r="F111" s="77">
        <v>2300</v>
      </c>
      <c r="G111" s="66">
        <v>1741.8</v>
      </c>
      <c r="H111" s="30">
        <f>100*G111/F111</f>
        <v>75.7</v>
      </c>
      <c r="I111" s="82">
        <f t="shared" si="15"/>
        <v>558</v>
      </c>
    </row>
    <row r="112" spans="1:9" ht="12.75">
      <c r="A112" s="52" t="s">
        <v>48</v>
      </c>
      <c r="B112" s="53" t="s">
        <v>49</v>
      </c>
      <c r="C112" s="89">
        <v>0</v>
      </c>
      <c r="D112" s="42"/>
      <c r="E112" s="65"/>
      <c r="F112" s="77">
        <v>0</v>
      </c>
      <c r="G112" s="66"/>
      <c r="H112" s="30">
        <v>0</v>
      </c>
      <c r="I112" s="82">
        <f t="shared" si="15"/>
        <v>0</v>
      </c>
    </row>
    <row r="113" spans="1:9" ht="12.75">
      <c r="A113" s="52" t="s">
        <v>51</v>
      </c>
      <c r="B113" s="53" t="s">
        <v>52</v>
      </c>
      <c r="C113" s="89">
        <v>144</v>
      </c>
      <c r="D113" s="42">
        <v>29</v>
      </c>
      <c r="E113" s="65"/>
      <c r="F113" s="77">
        <v>0</v>
      </c>
      <c r="G113" s="66">
        <v>153.35</v>
      </c>
      <c r="H113" s="30">
        <v>0</v>
      </c>
      <c r="I113" s="82">
        <f t="shared" si="15"/>
        <v>-153</v>
      </c>
    </row>
    <row r="114" spans="1:9" ht="12.75">
      <c r="A114" s="52" t="s">
        <v>53</v>
      </c>
      <c r="B114" s="53" t="s">
        <v>54</v>
      </c>
      <c r="C114" s="89">
        <v>0</v>
      </c>
      <c r="D114" s="42"/>
      <c r="E114" s="65">
        <v>0</v>
      </c>
      <c r="F114" s="77">
        <v>0</v>
      </c>
      <c r="G114" s="66"/>
      <c r="H114" s="30">
        <v>0</v>
      </c>
      <c r="I114" s="82">
        <f>F115-G115</f>
        <v>0</v>
      </c>
    </row>
    <row r="115" ht="12.75">
      <c r="G115" s="67"/>
    </row>
    <row r="116" ht="12.75">
      <c r="G116" s="67"/>
    </row>
    <row r="117" ht="12.75">
      <c r="G117" s="67"/>
    </row>
    <row r="118" spans="1:7" ht="12.75">
      <c r="A118" s="13">
        <v>25210</v>
      </c>
      <c r="B118" s="2" t="s">
        <v>62</v>
      </c>
      <c r="G118" s="67"/>
    </row>
    <row r="119" spans="1:9" ht="12.75">
      <c r="A119" s="61" t="s">
        <v>56</v>
      </c>
      <c r="B119" s="62" t="s">
        <v>3</v>
      </c>
      <c r="C119" s="16" t="s">
        <v>63</v>
      </c>
      <c r="D119" s="78" t="s">
        <v>5</v>
      </c>
      <c r="E119" s="18" t="s">
        <v>6</v>
      </c>
      <c r="F119" s="86" t="s">
        <v>7</v>
      </c>
      <c r="G119" s="90" t="s">
        <v>8</v>
      </c>
      <c r="H119" s="21" t="s">
        <v>9</v>
      </c>
      <c r="I119" s="63" t="s">
        <v>10</v>
      </c>
    </row>
    <row r="120" spans="1:9" ht="12.75">
      <c r="A120" s="24" t="s">
        <v>11</v>
      </c>
      <c r="B120" s="25" t="s">
        <v>12</v>
      </c>
      <c r="C120" s="26">
        <f>C123</f>
        <v>197261</v>
      </c>
      <c r="D120" s="28">
        <f>D123</f>
        <v>197261</v>
      </c>
      <c r="E120" s="27">
        <f>100*D120/C120</f>
        <v>100</v>
      </c>
      <c r="F120" s="28">
        <f>F123</f>
        <v>300000</v>
      </c>
      <c r="G120" s="66">
        <f>G123</f>
        <v>173000</v>
      </c>
      <c r="H120" s="30">
        <f>100*G120/F120</f>
        <v>57.7</v>
      </c>
      <c r="I120" s="28">
        <f>I123</f>
        <v>127000</v>
      </c>
    </row>
    <row r="121" spans="1:9" ht="12.75">
      <c r="A121" s="24" t="s">
        <v>15</v>
      </c>
      <c r="B121" s="25" t="s">
        <v>16</v>
      </c>
      <c r="C121" s="26">
        <f>C124</f>
        <v>35000</v>
      </c>
      <c r="D121" s="28">
        <f>D124</f>
        <v>0</v>
      </c>
      <c r="E121" s="27"/>
      <c r="F121" s="28">
        <f>F124</f>
        <v>50000</v>
      </c>
      <c r="G121" s="66">
        <f>G124</f>
        <v>0</v>
      </c>
      <c r="H121" s="30">
        <v>0</v>
      </c>
      <c r="I121" s="28">
        <f>I124</f>
        <v>50000</v>
      </c>
    </row>
    <row r="122" spans="1:9" ht="12.75">
      <c r="A122" s="41" t="s">
        <v>17</v>
      </c>
      <c r="B122" s="25" t="s">
        <v>18</v>
      </c>
      <c r="C122" s="26">
        <f>C121-C120</f>
        <v>-162261</v>
      </c>
      <c r="D122" s="42">
        <f>D121-D120</f>
        <v>-197261</v>
      </c>
      <c r="E122" s="27">
        <f>100*D122/C122</f>
        <v>122</v>
      </c>
      <c r="F122" s="42">
        <f>F121-F120</f>
        <v>-250000</v>
      </c>
      <c r="G122" s="87"/>
      <c r="H122" s="30">
        <f>100*G122/F122</f>
        <v>0</v>
      </c>
      <c r="I122" s="42">
        <f>I121-I120</f>
        <v>-77000</v>
      </c>
    </row>
    <row r="123" spans="1:9" ht="12.75">
      <c r="A123" s="41" t="s">
        <v>64</v>
      </c>
      <c r="B123" s="25" t="s">
        <v>65</v>
      </c>
      <c r="C123" s="26">
        <v>197261</v>
      </c>
      <c r="D123" s="42">
        <v>197261</v>
      </c>
      <c r="E123" s="27">
        <f>100*D123/C123</f>
        <v>100</v>
      </c>
      <c r="F123" s="33">
        <v>300000</v>
      </c>
      <c r="G123" s="66">
        <v>173000</v>
      </c>
      <c r="H123" s="30">
        <f>100*G123/F123</f>
        <v>57.7</v>
      </c>
      <c r="I123" s="38">
        <f>F123-G123</f>
        <v>127000</v>
      </c>
    </row>
    <row r="124" spans="1:9" ht="12.75">
      <c r="A124" s="91">
        <v>64</v>
      </c>
      <c r="B124" s="92" t="s">
        <v>66</v>
      </c>
      <c r="C124" s="89">
        <v>35000</v>
      </c>
      <c r="D124" s="93">
        <v>0</v>
      </c>
      <c r="E124" s="27"/>
      <c r="F124" s="94">
        <v>50000</v>
      </c>
      <c r="G124" s="95">
        <v>0</v>
      </c>
      <c r="H124" s="30">
        <v>0</v>
      </c>
      <c r="I124" s="96">
        <f>F124-G124</f>
        <v>50000</v>
      </c>
    </row>
  </sheetData>
  <printOptions/>
  <pageMargins left="0.75" right="0.75" top="1" bottom="1" header="0.4921259845" footer="0.4921259845"/>
  <pageSetup horizontalDpi="600" verticalDpi="600" orientation="portrait" paperSize="9" scale="72" r:id="rId1"/>
  <headerFooter alignWithMargins="0">
    <oddHeader>&amp;LLIIKUNTAPALVELUKESKUS</oddHeader>
    <oddFooter>&amp;L&amp;8KAIJA AHOLA &amp;F</oddFooter>
  </headerFooter>
  <rowBreaks count="2" manualBreakCount="2">
    <brk id="51" max="255" man="1"/>
    <brk id="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kaiahola</dc:creator>
  <cp:keywords/>
  <dc:description/>
  <cp:lastModifiedBy>jsiekkin</cp:lastModifiedBy>
  <cp:lastPrinted>2009-08-14T11:36:36Z</cp:lastPrinted>
  <dcterms:created xsi:type="dcterms:W3CDTF">2009-08-14T11:30:26Z</dcterms:created>
  <dcterms:modified xsi:type="dcterms:W3CDTF">2009-08-14T11:37:14Z</dcterms:modified>
  <cp:category/>
  <cp:version/>
  <cp:contentType/>
  <cp:contentStatus/>
</cp:coreProperties>
</file>