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435" windowWidth="12120" windowHeight="8940" tabRatio="756"/>
  </bookViews>
  <sheets>
    <sheet name="VAPELK" sheetId="62" r:id="rId1"/>
    <sheet name="VAL YHT" sheetId="61" r:id="rId2"/>
    <sheet name="VAKAOP" sheetId="60" r:id="rId3"/>
    <sheet name="VAVARKPA" sheetId="59" r:id="rId4"/>
    <sheet name="VAPERUSO" sheetId="65" r:id="rId5"/>
    <sheet name="VARUKAOP " sheetId="66" r:id="rId6"/>
    <sheet name="LALUKIOT" sheetId="67" r:id="rId7"/>
    <sheet name="LAMMATIT " sheetId="68" r:id="rId8"/>
    <sheet name="LAIKUIS" sheetId="58" r:id="rId9"/>
    <sheet name="INVESTOINTIOSA " sheetId="63" r:id="rId10"/>
  </sheets>
  <definedNames>
    <definedName name="EV__EVCOM_OPTIONS__" hidden="1">8</definedName>
    <definedName name="EV__EXPOPTIONS__" hidden="1">1</definedName>
    <definedName name="EV__LASTREFTIME__" hidden="1">"(GMT+02:00)12.8.2013 11:14:39"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134217780</definedName>
    <definedName name="EV__WBVERSION__" hidden="1">0</definedName>
    <definedName name="MEWarning" hidden="1">1</definedName>
    <definedName name="_xlnm.Print_Area" localSheetId="9">'INVESTOINTIOSA '!$A$1:$J$31</definedName>
    <definedName name="_xlnm.Print_Area" localSheetId="7">'LAMMATIT '!$A$1:$I$67</definedName>
  </definedNames>
  <calcPr calcId="145621"/>
</workbook>
</file>

<file path=xl/calcChain.xml><?xml version="1.0" encoding="utf-8"?>
<calcChain xmlns="http://schemas.openxmlformats.org/spreadsheetml/2006/main">
  <c r="I42" i="66" l="1"/>
  <c r="G59" i="68"/>
  <c r="I59" i="68" s="1"/>
  <c r="G58" i="68"/>
  <c r="I58" i="68"/>
  <c r="G54" i="68"/>
  <c r="I54" i="68" s="1"/>
  <c r="G55" i="68"/>
  <c r="I55" i="68" s="1"/>
  <c r="G53" i="68"/>
  <c r="I53" i="68" s="1"/>
  <c r="G50" i="68"/>
  <c r="G49" i="68"/>
  <c r="I49" i="68" s="1"/>
  <c r="G46" i="68"/>
  <c r="I46" i="68" s="1"/>
  <c r="G45" i="68"/>
  <c r="I45" i="68" s="1"/>
  <c r="G42" i="68"/>
  <c r="I42" i="68" s="1"/>
  <c r="G39" i="68"/>
  <c r="I39" i="68" s="1"/>
  <c r="G34" i="68"/>
  <c r="I34" i="68" s="1"/>
  <c r="I33" i="68" s="1"/>
  <c r="G29" i="68"/>
  <c r="I29" i="68" s="1"/>
  <c r="I28" i="68" s="1"/>
  <c r="G26" i="68"/>
  <c r="I26" i="68" s="1"/>
  <c r="I25" i="68" s="1"/>
  <c r="G23" i="68"/>
  <c r="H23" i="68"/>
  <c r="H22" i="68" s="1"/>
  <c r="I23" i="68"/>
  <c r="I22" i="68" s="1"/>
  <c r="G16" i="68"/>
  <c r="I16" i="68" s="1"/>
  <c r="G17" i="68"/>
  <c r="I17" i="68"/>
  <c r="G18" i="68"/>
  <c r="I18" i="68" s="1"/>
  <c r="G19" i="68"/>
  <c r="I19" i="68" s="1"/>
  <c r="G20" i="68"/>
  <c r="I20" i="68" s="1"/>
  <c r="G15" i="68"/>
  <c r="I15" i="68" s="1"/>
  <c r="G10" i="68"/>
  <c r="I10" i="68" s="1"/>
  <c r="G11" i="68"/>
  <c r="I11" i="68" s="1"/>
  <c r="G12" i="68"/>
  <c r="I12" i="68" s="1"/>
  <c r="G9" i="68"/>
  <c r="I9" i="68" s="1"/>
  <c r="G23" i="58"/>
  <c r="K23" i="58" s="1"/>
  <c r="K22" i="58" s="1"/>
  <c r="G23" i="67"/>
  <c r="G22" i="67" s="1"/>
  <c r="G23" i="60"/>
  <c r="I23" i="60" s="1"/>
  <c r="I22" i="60" s="1"/>
  <c r="G23" i="61"/>
  <c r="G23" i="65"/>
  <c r="I23" i="65" s="1"/>
  <c r="I22" i="65" s="1"/>
  <c r="G23" i="66"/>
  <c r="G23" i="59"/>
  <c r="I23" i="59" s="1"/>
  <c r="I22" i="59" s="1"/>
  <c r="G16" i="58"/>
  <c r="G16" i="67"/>
  <c r="I16" i="67" s="1"/>
  <c r="G16" i="60"/>
  <c r="I16" i="60" s="1"/>
  <c r="G16" i="61"/>
  <c r="G16" i="65"/>
  <c r="I16" i="65" s="1"/>
  <c r="G16" i="66"/>
  <c r="G16" i="59"/>
  <c r="I16" i="59" s="1"/>
  <c r="H16" i="62"/>
  <c r="G17" i="58"/>
  <c r="G17" i="67"/>
  <c r="G17" i="60"/>
  <c r="G17" i="61"/>
  <c r="I17" i="61" s="1"/>
  <c r="G17" i="65"/>
  <c r="I17" i="65" s="1"/>
  <c r="G17" i="66"/>
  <c r="I17" i="66" s="1"/>
  <c r="G17" i="59"/>
  <c r="I17" i="59" s="1"/>
  <c r="H17" i="62"/>
  <c r="G18" i="58"/>
  <c r="G18" i="67"/>
  <c r="I18" i="67" s="1"/>
  <c r="G18" i="60"/>
  <c r="I18" i="60" s="1"/>
  <c r="G18" i="61"/>
  <c r="G18" i="65"/>
  <c r="I18" i="65" s="1"/>
  <c r="G18" i="66"/>
  <c r="I18" i="66" s="1"/>
  <c r="G18" i="59"/>
  <c r="I18" i="59" s="1"/>
  <c r="H18" i="62"/>
  <c r="G19" i="58"/>
  <c r="G19" i="67"/>
  <c r="I19" i="67" s="1"/>
  <c r="G19" i="60"/>
  <c r="I19" i="60" s="1"/>
  <c r="G19" i="61"/>
  <c r="I19" i="61" s="1"/>
  <c r="G19" i="65"/>
  <c r="I19" i="65" s="1"/>
  <c r="G19" i="66"/>
  <c r="I19" i="66" s="1"/>
  <c r="G19" i="59"/>
  <c r="I19" i="59" s="1"/>
  <c r="H19" i="62"/>
  <c r="G15" i="58"/>
  <c r="G15" i="67"/>
  <c r="I15" i="67" s="1"/>
  <c r="G15" i="60"/>
  <c r="G15" i="61"/>
  <c r="G15" i="65"/>
  <c r="I15" i="65" s="1"/>
  <c r="G15" i="66"/>
  <c r="I15" i="66" s="1"/>
  <c r="G15" i="59"/>
  <c r="I15" i="59" s="1"/>
  <c r="H15" i="62"/>
  <c r="G10" i="58"/>
  <c r="G10" i="67"/>
  <c r="I10" i="67" s="1"/>
  <c r="G10" i="60"/>
  <c r="I10" i="60" s="1"/>
  <c r="G10" i="61"/>
  <c r="G10" i="65"/>
  <c r="I10" i="65" s="1"/>
  <c r="G10" i="66"/>
  <c r="I10" i="66" s="1"/>
  <c r="G10" i="59"/>
  <c r="I10" i="59" s="1"/>
  <c r="H10" i="62"/>
  <c r="G11" i="58"/>
  <c r="G11" i="67"/>
  <c r="I11" i="67" s="1"/>
  <c r="G11" i="60"/>
  <c r="I11" i="60" s="1"/>
  <c r="G11" i="61"/>
  <c r="I11" i="61" s="1"/>
  <c r="G11" i="65"/>
  <c r="G11" i="66"/>
  <c r="I11" i="66" s="1"/>
  <c r="G11" i="59"/>
  <c r="I11" i="59" s="1"/>
  <c r="H11" i="62"/>
  <c r="G12" i="58"/>
  <c r="G12" i="67"/>
  <c r="I12" i="67" s="1"/>
  <c r="G12" i="60"/>
  <c r="I12" i="60" s="1"/>
  <c r="G12" i="61"/>
  <c r="I12" i="61" s="1"/>
  <c r="G12" i="65"/>
  <c r="I12" i="65" s="1"/>
  <c r="G12" i="66"/>
  <c r="I12" i="66" s="1"/>
  <c r="G12" i="59"/>
  <c r="I12" i="59" s="1"/>
  <c r="H12" i="62"/>
  <c r="G54" i="58"/>
  <c r="G54" i="67"/>
  <c r="I54" i="67" s="1"/>
  <c r="G54" i="60"/>
  <c r="G54" i="61"/>
  <c r="G54" i="65"/>
  <c r="I54" i="65" s="1"/>
  <c r="G54" i="66"/>
  <c r="I54" i="66" s="1"/>
  <c r="G54" i="59"/>
  <c r="I54" i="59" s="1"/>
  <c r="H54" i="62"/>
  <c r="G55" i="58"/>
  <c r="K55" i="58" s="1"/>
  <c r="G55" i="67"/>
  <c r="I55" i="67" s="1"/>
  <c r="G55" i="60"/>
  <c r="I55" i="60" s="1"/>
  <c r="G55" i="61"/>
  <c r="I55" i="61" s="1"/>
  <c r="G55" i="65"/>
  <c r="I55" i="65" s="1"/>
  <c r="G55" i="66"/>
  <c r="I55" i="66" s="1"/>
  <c r="G55" i="59"/>
  <c r="H55" i="62"/>
  <c r="G53" i="58"/>
  <c r="G53" i="67"/>
  <c r="I53" i="67" s="1"/>
  <c r="I52" i="67" s="1"/>
  <c r="G53" i="60"/>
  <c r="G52" i="60" s="1"/>
  <c r="G53" i="61"/>
  <c r="G53" i="65"/>
  <c r="I53" i="65" s="1"/>
  <c r="I52" i="65" s="1"/>
  <c r="G53" i="66"/>
  <c r="I53" i="66" s="1"/>
  <c r="G53" i="59"/>
  <c r="G52" i="59" s="1"/>
  <c r="H53" i="62"/>
  <c r="G50" i="58"/>
  <c r="K50" i="58" s="1"/>
  <c r="G50" i="67"/>
  <c r="I50" i="67" s="1"/>
  <c r="G50" i="60"/>
  <c r="I50" i="60" s="1"/>
  <c r="G50" i="61"/>
  <c r="I50" i="61" s="1"/>
  <c r="G50" i="65"/>
  <c r="I50" i="65" s="1"/>
  <c r="G50" i="66"/>
  <c r="I50" i="66" s="1"/>
  <c r="G50" i="59"/>
  <c r="I50" i="59" s="1"/>
  <c r="H50" i="62"/>
  <c r="G45" i="58"/>
  <c r="K45" i="58" s="1"/>
  <c r="K44" i="58" s="1"/>
  <c r="G45" i="67"/>
  <c r="I45" i="67" s="1"/>
  <c r="G45" i="60"/>
  <c r="I45" i="60" s="1"/>
  <c r="G45" i="61"/>
  <c r="I45" i="61" s="1"/>
  <c r="G45" i="65"/>
  <c r="I45" i="65" s="1"/>
  <c r="G45" i="66"/>
  <c r="I45" i="66" s="1"/>
  <c r="G45" i="59"/>
  <c r="I45" i="59" s="1"/>
  <c r="H45" i="62"/>
  <c r="I59" i="61"/>
  <c r="G29" i="59"/>
  <c r="G28" i="59" s="1"/>
  <c r="I29" i="59"/>
  <c r="I28" i="59" s="1"/>
  <c r="G26" i="59"/>
  <c r="G25" i="59" s="1"/>
  <c r="G20" i="59"/>
  <c r="I20" i="59" s="1"/>
  <c r="G9" i="59"/>
  <c r="I9" i="59" s="1"/>
  <c r="G59" i="59"/>
  <c r="G57" i="59" s="1"/>
  <c r="G58" i="59"/>
  <c r="I58" i="59" s="1"/>
  <c r="I55" i="59"/>
  <c r="G49" i="59"/>
  <c r="I49" i="59" s="1"/>
  <c r="G46" i="59"/>
  <c r="I46" i="59" s="1"/>
  <c r="G40" i="59"/>
  <c r="G41" i="59"/>
  <c r="I41" i="59" s="1"/>
  <c r="G42" i="59"/>
  <c r="I42" i="59" s="1"/>
  <c r="G39" i="59"/>
  <c r="I39" i="59"/>
  <c r="G59" i="60"/>
  <c r="I59" i="60" s="1"/>
  <c r="G58" i="60"/>
  <c r="I58" i="60" s="1"/>
  <c r="I54" i="60"/>
  <c r="G49" i="60"/>
  <c r="G48" i="60" s="1"/>
  <c r="G40" i="60"/>
  <c r="I40" i="60"/>
  <c r="G41" i="60"/>
  <c r="I41" i="60" s="1"/>
  <c r="G42" i="60"/>
  <c r="I42" i="60"/>
  <c r="G39" i="60"/>
  <c r="I39" i="60" s="1"/>
  <c r="G29" i="60"/>
  <c r="I29" i="60" s="1"/>
  <c r="I28" i="60" s="1"/>
  <c r="G26" i="60"/>
  <c r="G25" i="60" s="1"/>
  <c r="I26" i="60"/>
  <c r="I25" i="60" s="1"/>
  <c r="I17" i="60"/>
  <c r="G20" i="60"/>
  <c r="I20" i="60"/>
  <c r="I15" i="60"/>
  <c r="G9" i="60"/>
  <c r="I9" i="60" s="1"/>
  <c r="I34" i="60"/>
  <c r="I33" i="60" s="1"/>
  <c r="I34" i="59"/>
  <c r="I33" i="59" s="1"/>
  <c r="E48" i="65"/>
  <c r="F48" i="65"/>
  <c r="I34" i="65"/>
  <c r="I33" i="65" s="1"/>
  <c r="E48" i="66"/>
  <c r="F48" i="66"/>
  <c r="I34" i="66"/>
  <c r="I33" i="66" s="1"/>
  <c r="I29" i="66"/>
  <c r="I28" i="66" s="1"/>
  <c r="E48" i="67"/>
  <c r="F48" i="67"/>
  <c r="I34" i="67"/>
  <c r="I33" i="67" s="1"/>
  <c r="G59" i="58"/>
  <c r="K59" i="58" s="1"/>
  <c r="G58" i="58"/>
  <c r="K58" i="58"/>
  <c r="K53" i="58"/>
  <c r="G49" i="58"/>
  <c r="K49" i="58" s="1"/>
  <c r="G46" i="58"/>
  <c r="K46" i="58" s="1"/>
  <c r="G39" i="58"/>
  <c r="K39" i="58" s="1"/>
  <c r="G34" i="58"/>
  <c r="K34" i="58" s="1"/>
  <c r="K33" i="58" s="1"/>
  <c r="G29" i="58"/>
  <c r="K29" i="58" s="1"/>
  <c r="K28" i="58" s="1"/>
  <c r="G26" i="58"/>
  <c r="K26" i="58" s="1"/>
  <c r="K25" i="58" s="1"/>
  <c r="K16" i="58"/>
  <c r="K15" i="58"/>
  <c r="K17" i="58"/>
  <c r="K18" i="58"/>
  <c r="K19" i="58"/>
  <c r="G20" i="58"/>
  <c r="K20" i="58" s="1"/>
  <c r="K14" i="58" s="1"/>
  <c r="K11" i="58"/>
  <c r="K12" i="58"/>
  <c r="G9" i="58"/>
  <c r="K9" i="58" s="1"/>
  <c r="I31" i="58"/>
  <c r="J31" i="58"/>
  <c r="G40" i="68"/>
  <c r="G41" i="68"/>
  <c r="F9" i="62"/>
  <c r="F10" i="62"/>
  <c r="F11" i="62"/>
  <c r="F12" i="62"/>
  <c r="F15" i="62"/>
  <c r="F16" i="62"/>
  <c r="F17" i="62"/>
  <c r="F18" i="62"/>
  <c r="F19" i="62"/>
  <c r="F20" i="62"/>
  <c r="F23" i="62"/>
  <c r="F22" i="62" s="1"/>
  <c r="F26" i="62"/>
  <c r="F25" i="62" s="1"/>
  <c r="F29" i="62"/>
  <c r="F28" i="62" s="1"/>
  <c r="F34" i="62"/>
  <c r="F33" i="62" s="1"/>
  <c r="F39" i="62"/>
  <c r="F40" i="62"/>
  <c r="F41" i="62"/>
  <c r="F42" i="62"/>
  <c r="F45" i="62"/>
  <c r="F46" i="62"/>
  <c r="F49" i="62"/>
  <c r="F50" i="62"/>
  <c r="F53" i="62"/>
  <c r="F54" i="62"/>
  <c r="F55" i="62"/>
  <c r="F58" i="62"/>
  <c r="F59" i="62"/>
  <c r="G9" i="61"/>
  <c r="I9" i="61" s="1"/>
  <c r="G9" i="65"/>
  <c r="I9" i="65" s="1"/>
  <c r="G9" i="66"/>
  <c r="I9" i="66" s="1"/>
  <c r="G9" i="67"/>
  <c r="H9" i="62"/>
  <c r="I15" i="61"/>
  <c r="I18" i="61"/>
  <c r="G20" i="61"/>
  <c r="I20" i="61" s="1"/>
  <c r="G20" i="65"/>
  <c r="I20" i="65" s="1"/>
  <c r="G20" i="66"/>
  <c r="I20" i="66" s="1"/>
  <c r="G20" i="67"/>
  <c r="I20" i="67" s="1"/>
  <c r="H20" i="62"/>
  <c r="I23" i="61"/>
  <c r="I22" i="61" s="1"/>
  <c r="G26" i="61"/>
  <c r="I26" i="61" s="1"/>
  <c r="I25" i="61" s="1"/>
  <c r="G26" i="65"/>
  <c r="I26" i="65" s="1"/>
  <c r="I25" i="65" s="1"/>
  <c r="G26" i="66"/>
  <c r="I26" i="66" s="1"/>
  <c r="I25" i="66" s="1"/>
  <c r="G26" i="67"/>
  <c r="G25" i="67" s="1"/>
  <c r="H26" i="62"/>
  <c r="H25" i="62" s="1"/>
  <c r="G29" i="61"/>
  <c r="G29" i="65"/>
  <c r="I29" i="65" s="1"/>
  <c r="I28" i="65" s="1"/>
  <c r="G29" i="66"/>
  <c r="G29" i="67"/>
  <c r="I29" i="67" s="1"/>
  <c r="I28" i="67" s="1"/>
  <c r="H29" i="62"/>
  <c r="H28" i="62" s="1"/>
  <c r="H34" i="62"/>
  <c r="H33" i="62" s="1"/>
  <c r="G34" i="61"/>
  <c r="G33" i="61" s="1"/>
  <c r="G34" i="60"/>
  <c r="G33" i="60" s="1"/>
  <c r="G34" i="59"/>
  <c r="G33" i="59" s="1"/>
  <c r="G34" i="65"/>
  <c r="G33" i="65" s="1"/>
  <c r="G34" i="66"/>
  <c r="G33" i="66" s="1"/>
  <c r="G34" i="67"/>
  <c r="G39" i="61"/>
  <c r="G40" i="61"/>
  <c r="I40" i="61" s="1"/>
  <c r="G41" i="61"/>
  <c r="I41" i="61" s="1"/>
  <c r="G42" i="61"/>
  <c r="G39" i="65"/>
  <c r="I39" i="65" s="1"/>
  <c r="G39" i="66"/>
  <c r="I39" i="66" s="1"/>
  <c r="G39" i="67"/>
  <c r="I39" i="67" s="1"/>
  <c r="G40" i="65"/>
  <c r="I40" i="65" s="1"/>
  <c r="G40" i="66"/>
  <c r="G40" i="67"/>
  <c r="I40" i="67" s="1"/>
  <c r="G40" i="58"/>
  <c r="G41" i="65"/>
  <c r="I41" i="65" s="1"/>
  <c r="G41" i="66"/>
  <c r="I41" i="66" s="1"/>
  <c r="G41" i="67"/>
  <c r="I41" i="67" s="1"/>
  <c r="G41" i="58"/>
  <c r="I42" i="61"/>
  <c r="G42" i="58"/>
  <c r="G42" i="67"/>
  <c r="I42" i="67" s="1"/>
  <c r="G42" i="65"/>
  <c r="I42" i="65" s="1"/>
  <c r="G42" i="66"/>
  <c r="H39" i="62"/>
  <c r="I42" i="58"/>
  <c r="H42" i="58"/>
  <c r="K42" i="58"/>
  <c r="G46" i="61"/>
  <c r="I46" i="61" s="1"/>
  <c r="G46" i="60"/>
  <c r="I46" i="60"/>
  <c r="G46" i="65"/>
  <c r="I46" i="65" s="1"/>
  <c r="G46" i="66"/>
  <c r="I46" i="66" s="1"/>
  <c r="G46" i="67"/>
  <c r="G49" i="61"/>
  <c r="I49" i="61" s="1"/>
  <c r="G49" i="65"/>
  <c r="I49" i="65" s="1"/>
  <c r="G49" i="66"/>
  <c r="I49" i="66" s="1"/>
  <c r="G49" i="67"/>
  <c r="I49" i="67" s="1"/>
  <c r="H49" i="62"/>
  <c r="I54" i="61"/>
  <c r="G58" i="61"/>
  <c r="I58" i="61" s="1"/>
  <c r="I57" i="61" s="1"/>
  <c r="G58" i="65"/>
  <c r="I58" i="65" s="1"/>
  <c r="G58" i="66"/>
  <c r="G58" i="67"/>
  <c r="I58" i="67" s="1"/>
  <c r="G59" i="61"/>
  <c r="G59" i="65"/>
  <c r="I59" i="65" s="1"/>
  <c r="G59" i="66"/>
  <c r="I59" i="66" s="1"/>
  <c r="G59" i="67"/>
  <c r="I59" i="67" s="1"/>
  <c r="H58" i="62"/>
  <c r="H59" i="62"/>
  <c r="H8" i="61"/>
  <c r="H14" i="61"/>
  <c r="G22" i="61"/>
  <c r="H22" i="61"/>
  <c r="H25" i="61"/>
  <c r="H28" i="61"/>
  <c r="H33" i="61"/>
  <c r="H38" i="61"/>
  <c r="H44" i="61"/>
  <c r="H48" i="61"/>
  <c r="H52" i="61"/>
  <c r="H57" i="61"/>
  <c r="F8" i="61"/>
  <c r="F14" i="61"/>
  <c r="F22" i="61"/>
  <c r="F25" i="61"/>
  <c r="F28" i="61"/>
  <c r="F33" i="61"/>
  <c r="F38" i="61"/>
  <c r="F44" i="61"/>
  <c r="F48" i="61"/>
  <c r="F52" i="61"/>
  <c r="F57" i="61"/>
  <c r="G57" i="58"/>
  <c r="G61" i="58" s="1"/>
  <c r="G52" i="58"/>
  <c r="G48" i="58"/>
  <c r="G44" i="58"/>
  <c r="G38" i="58"/>
  <c r="H57" i="58"/>
  <c r="H52" i="58"/>
  <c r="H48" i="58"/>
  <c r="K48" i="58"/>
  <c r="H44" i="58"/>
  <c r="H33" i="58"/>
  <c r="G28" i="58"/>
  <c r="G31" i="58" s="1"/>
  <c r="G25" i="58"/>
  <c r="G22" i="58"/>
  <c r="G14" i="58"/>
  <c r="G8" i="58"/>
  <c r="H28" i="58"/>
  <c r="H25" i="58"/>
  <c r="H31" i="58" s="1"/>
  <c r="H22" i="58"/>
  <c r="H14" i="58"/>
  <c r="H8" i="58"/>
  <c r="G57" i="68"/>
  <c r="H57" i="68"/>
  <c r="H52" i="68"/>
  <c r="H48" i="68"/>
  <c r="H44" i="68"/>
  <c r="H33" i="68"/>
  <c r="G22" i="68"/>
  <c r="G33" i="68"/>
  <c r="H28" i="68"/>
  <c r="H25" i="68"/>
  <c r="H14" i="68"/>
  <c r="H8" i="68"/>
  <c r="H57" i="67"/>
  <c r="H52" i="67"/>
  <c r="H48" i="67"/>
  <c r="H44" i="67"/>
  <c r="H38" i="67"/>
  <c r="H33" i="67"/>
  <c r="G33" i="67"/>
  <c r="H28" i="67"/>
  <c r="H25" i="67"/>
  <c r="H22" i="67"/>
  <c r="H14" i="67"/>
  <c r="H8" i="67"/>
  <c r="G44" i="66"/>
  <c r="H57" i="66"/>
  <c r="H52" i="66"/>
  <c r="H48" i="66"/>
  <c r="H44" i="66"/>
  <c r="H38" i="66"/>
  <c r="H33" i="66"/>
  <c r="G25" i="66"/>
  <c r="G22" i="66"/>
  <c r="H28" i="66"/>
  <c r="H25" i="66"/>
  <c r="H22" i="66"/>
  <c r="H14" i="66"/>
  <c r="H8" i="66"/>
  <c r="H57" i="59"/>
  <c r="H52" i="59"/>
  <c r="H48" i="59"/>
  <c r="H44" i="59"/>
  <c r="H38" i="59"/>
  <c r="H33" i="59"/>
  <c r="G22" i="59"/>
  <c r="H28" i="59"/>
  <c r="H25" i="59"/>
  <c r="H22" i="59"/>
  <c r="H14" i="59"/>
  <c r="H8" i="59"/>
  <c r="G57" i="60"/>
  <c r="H57" i="60"/>
  <c r="H52" i="60"/>
  <c r="H48" i="60"/>
  <c r="H38" i="60"/>
  <c r="H33" i="60"/>
  <c r="G28" i="60"/>
  <c r="H28" i="60"/>
  <c r="H25" i="60"/>
  <c r="H22" i="60"/>
  <c r="H14" i="60"/>
  <c r="H8" i="60"/>
  <c r="G28" i="65"/>
  <c r="G22" i="65"/>
  <c r="H28" i="65"/>
  <c r="H25" i="65"/>
  <c r="H22" i="65"/>
  <c r="H14" i="65"/>
  <c r="H8" i="65"/>
  <c r="H57" i="65"/>
  <c r="H52" i="65"/>
  <c r="H48" i="65"/>
  <c r="H44" i="65"/>
  <c r="H38" i="65"/>
  <c r="G52" i="65"/>
  <c r="F28" i="65"/>
  <c r="F25" i="65"/>
  <c r="F22" i="65"/>
  <c r="F14" i="65"/>
  <c r="F8" i="65"/>
  <c r="F57" i="65"/>
  <c r="F52" i="65"/>
  <c r="F44" i="65"/>
  <c r="F38" i="65"/>
  <c r="E28" i="65"/>
  <c r="E25" i="65"/>
  <c r="E22" i="65"/>
  <c r="E14" i="65"/>
  <c r="E8" i="65"/>
  <c r="E57" i="65"/>
  <c r="E52" i="65"/>
  <c r="E44" i="65"/>
  <c r="E38" i="65"/>
  <c r="E28" i="60"/>
  <c r="E25" i="60"/>
  <c r="E22" i="60"/>
  <c r="E14" i="60"/>
  <c r="E8" i="60"/>
  <c r="E57" i="60"/>
  <c r="E52" i="60"/>
  <c r="E48" i="60"/>
  <c r="E44" i="60"/>
  <c r="E38" i="60"/>
  <c r="F28" i="60"/>
  <c r="F25" i="60"/>
  <c r="F22" i="60"/>
  <c r="F14" i="60"/>
  <c r="F8" i="60"/>
  <c r="F57" i="60"/>
  <c r="F52" i="60"/>
  <c r="F48" i="60"/>
  <c r="F44" i="60"/>
  <c r="F38" i="60"/>
  <c r="F57" i="68"/>
  <c r="F52" i="68"/>
  <c r="F48" i="68"/>
  <c r="F44" i="68"/>
  <c r="F38" i="68"/>
  <c r="E57" i="68"/>
  <c r="E52" i="68"/>
  <c r="E48" i="68"/>
  <c r="E44" i="68"/>
  <c r="E38" i="68"/>
  <c r="D57" i="68"/>
  <c r="D52" i="68"/>
  <c r="D48" i="68"/>
  <c r="D44" i="68"/>
  <c r="D38" i="68"/>
  <c r="C57" i="68"/>
  <c r="C52" i="68"/>
  <c r="C48" i="68"/>
  <c r="C44" i="68"/>
  <c r="C40" i="68"/>
  <c r="C38" i="68" s="1"/>
  <c r="C41" i="68"/>
  <c r="F33" i="68"/>
  <c r="E33" i="68"/>
  <c r="D33" i="68"/>
  <c r="C33" i="68"/>
  <c r="F28" i="68"/>
  <c r="F25" i="68"/>
  <c r="F22" i="68"/>
  <c r="F14" i="68"/>
  <c r="F8" i="68"/>
  <c r="E28" i="68"/>
  <c r="E25" i="68"/>
  <c r="E22" i="68"/>
  <c r="E14" i="68"/>
  <c r="E8" i="68"/>
  <c r="D28" i="68"/>
  <c r="D25" i="68"/>
  <c r="D22" i="68"/>
  <c r="D14" i="68"/>
  <c r="D8" i="68"/>
  <c r="C28" i="68"/>
  <c r="C25" i="68"/>
  <c r="C22" i="68"/>
  <c r="C14" i="68"/>
  <c r="C8" i="68"/>
  <c r="F57" i="67"/>
  <c r="F52" i="67"/>
  <c r="F44" i="67"/>
  <c r="F38" i="67"/>
  <c r="E57" i="67"/>
  <c r="E52" i="67"/>
  <c r="E44" i="67"/>
  <c r="E38" i="67"/>
  <c r="D57" i="67"/>
  <c r="D52" i="67"/>
  <c r="D48" i="67"/>
  <c r="D44" i="67"/>
  <c r="D38" i="67"/>
  <c r="C57" i="67"/>
  <c r="C52" i="67"/>
  <c r="C48" i="67"/>
  <c r="C44" i="67"/>
  <c r="C40" i="67"/>
  <c r="C41" i="67"/>
  <c r="F33" i="67"/>
  <c r="E33" i="67"/>
  <c r="D33" i="67"/>
  <c r="C33" i="67"/>
  <c r="F28" i="67"/>
  <c r="F25" i="67"/>
  <c r="F22" i="67"/>
  <c r="F14" i="67"/>
  <c r="F8" i="67"/>
  <c r="E28" i="67"/>
  <c r="D28" i="67"/>
  <c r="D25" i="67"/>
  <c r="D22" i="67"/>
  <c r="D14" i="67"/>
  <c r="D8" i="67"/>
  <c r="C28" i="67"/>
  <c r="C25" i="67"/>
  <c r="C22" i="67"/>
  <c r="C14" i="67"/>
  <c r="C8" i="67"/>
  <c r="E25" i="67"/>
  <c r="E22" i="67"/>
  <c r="E14" i="67"/>
  <c r="E8" i="67"/>
  <c r="F57" i="66"/>
  <c r="F52" i="66"/>
  <c r="F44" i="66"/>
  <c r="F38" i="66"/>
  <c r="E57" i="66"/>
  <c r="E52" i="66"/>
  <c r="E44" i="66"/>
  <c r="E38" i="66"/>
  <c r="D57" i="66"/>
  <c r="D52" i="66"/>
  <c r="D48" i="66"/>
  <c r="D44" i="66"/>
  <c r="D38" i="66"/>
  <c r="C57" i="66"/>
  <c r="C52" i="66"/>
  <c r="C48" i="66"/>
  <c r="C44" i="66"/>
  <c r="C40" i="66"/>
  <c r="C41" i="66"/>
  <c r="F33" i="66"/>
  <c r="E33" i="66"/>
  <c r="D33" i="66"/>
  <c r="C33" i="66"/>
  <c r="F28" i="66"/>
  <c r="F25" i="66"/>
  <c r="F22" i="66"/>
  <c r="F14" i="66"/>
  <c r="F8" i="66"/>
  <c r="E28" i="66"/>
  <c r="E25" i="66"/>
  <c r="E22" i="66"/>
  <c r="E14" i="66"/>
  <c r="E8" i="66"/>
  <c r="D28" i="66"/>
  <c r="D25" i="66"/>
  <c r="D22" i="66"/>
  <c r="D14" i="66"/>
  <c r="D8" i="66"/>
  <c r="C28" i="66"/>
  <c r="C25" i="66"/>
  <c r="C22" i="66"/>
  <c r="C14" i="66"/>
  <c r="C8" i="66"/>
  <c r="D57" i="65"/>
  <c r="D52" i="65"/>
  <c r="D48" i="65"/>
  <c r="D44" i="65"/>
  <c r="D38" i="65"/>
  <c r="C57" i="65"/>
  <c r="C52" i="65"/>
  <c r="C48" i="65"/>
  <c r="C44" i="65"/>
  <c r="C40" i="65"/>
  <c r="C38" i="65" s="1"/>
  <c r="C41" i="65"/>
  <c r="H33" i="65"/>
  <c r="F33" i="65"/>
  <c r="E33" i="65"/>
  <c r="D33" i="65"/>
  <c r="C33" i="65"/>
  <c r="D28" i="65"/>
  <c r="D25" i="65"/>
  <c r="D22" i="65"/>
  <c r="D14" i="65"/>
  <c r="D8" i="65"/>
  <c r="C28" i="65"/>
  <c r="C25" i="65"/>
  <c r="C22" i="65"/>
  <c r="C14" i="65"/>
  <c r="C8" i="65"/>
  <c r="C8" i="61"/>
  <c r="D8" i="61"/>
  <c r="E8" i="61"/>
  <c r="C14" i="61"/>
  <c r="C31" i="61" s="1"/>
  <c r="D14" i="61"/>
  <c r="E14" i="61"/>
  <c r="C22" i="61"/>
  <c r="D22" i="61"/>
  <c r="E22" i="61"/>
  <c r="C25" i="61"/>
  <c r="D25" i="61"/>
  <c r="E25" i="61"/>
  <c r="C28" i="61"/>
  <c r="D28" i="61"/>
  <c r="D33" i="61"/>
  <c r="D57" i="61"/>
  <c r="D52" i="61"/>
  <c r="D48" i="61"/>
  <c r="D44" i="61"/>
  <c r="D38" i="61"/>
  <c r="E28" i="61"/>
  <c r="C33" i="61"/>
  <c r="E33" i="61"/>
  <c r="C40" i="61"/>
  <c r="C38" i="61" s="1"/>
  <c r="C41" i="61"/>
  <c r="E38" i="61"/>
  <c r="C44" i="61"/>
  <c r="E44" i="61"/>
  <c r="C48" i="61"/>
  <c r="E48" i="61"/>
  <c r="C52" i="61"/>
  <c r="E52" i="61"/>
  <c r="E57" i="61"/>
  <c r="C57" i="61"/>
  <c r="D8" i="63"/>
  <c r="E8" i="63"/>
  <c r="F10" i="63"/>
  <c r="F8" i="63"/>
  <c r="G10" i="63"/>
  <c r="H10" i="63"/>
  <c r="G9" i="63"/>
  <c r="G8" i="63"/>
  <c r="H9" i="63"/>
  <c r="I10" i="63"/>
  <c r="J10" i="63"/>
  <c r="I8" i="63"/>
  <c r="H8" i="63"/>
  <c r="J8" i="63"/>
  <c r="J9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D27" i="63"/>
  <c r="E27" i="63"/>
  <c r="F27" i="63"/>
  <c r="G27" i="63"/>
  <c r="H29" i="63"/>
  <c r="H27" i="63"/>
  <c r="I27" i="63"/>
  <c r="J27" i="63"/>
  <c r="J29" i="63"/>
  <c r="H30" i="63"/>
  <c r="J30" i="63"/>
  <c r="C8" i="58"/>
  <c r="D8" i="58"/>
  <c r="E8" i="58"/>
  <c r="F8" i="58"/>
  <c r="C14" i="58"/>
  <c r="D14" i="58"/>
  <c r="E14" i="58"/>
  <c r="F14" i="58"/>
  <c r="C22" i="58"/>
  <c r="D22" i="58"/>
  <c r="D31" i="58" s="1"/>
  <c r="E22" i="58"/>
  <c r="F22" i="58"/>
  <c r="C25" i="58"/>
  <c r="D25" i="58"/>
  <c r="E25" i="58"/>
  <c r="E28" i="58"/>
  <c r="E31" i="58" s="1"/>
  <c r="E63" i="58" s="1"/>
  <c r="E33" i="58"/>
  <c r="E57" i="58"/>
  <c r="E52" i="58"/>
  <c r="E61" i="58" s="1"/>
  <c r="E48" i="58"/>
  <c r="E44" i="58"/>
  <c r="E38" i="58"/>
  <c r="F25" i="58"/>
  <c r="C28" i="58"/>
  <c r="C31" i="58"/>
  <c r="D28" i="58"/>
  <c r="D33" i="58"/>
  <c r="D57" i="58"/>
  <c r="D61" i="58" s="1"/>
  <c r="D52" i="58"/>
  <c r="D48" i="58"/>
  <c r="D44" i="58"/>
  <c r="D38" i="58"/>
  <c r="F28" i="58"/>
  <c r="F31" i="58"/>
  <c r="C33" i="58"/>
  <c r="F33" i="58"/>
  <c r="G33" i="58"/>
  <c r="C40" i="58"/>
  <c r="C38" i="58" s="1"/>
  <c r="C41" i="58"/>
  <c r="C57" i="58"/>
  <c r="C52" i="58"/>
  <c r="C61" i="58" s="1"/>
  <c r="C48" i="58"/>
  <c r="C44" i="58"/>
  <c r="F38" i="58"/>
  <c r="F44" i="58"/>
  <c r="F48" i="58"/>
  <c r="F52" i="58"/>
  <c r="F57" i="58"/>
  <c r="F61" i="58" s="1"/>
  <c r="C8" i="59"/>
  <c r="D8" i="59"/>
  <c r="E8" i="59"/>
  <c r="F8" i="59"/>
  <c r="C14" i="59"/>
  <c r="C28" i="59"/>
  <c r="C25" i="59"/>
  <c r="C22" i="59"/>
  <c r="C33" i="59"/>
  <c r="C57" i="59"/>
  <c r="C52" i="59"/>
  <c r="C48" i="59"/>
  <c r="C44" i="59"/>
  <c r="C40" i="59"/>
  <c r="C38" i="59" s="1"/>
  <c r="C41" i="59"/>
  <c r="D14" i="59"/>
  <c r="E14" i="59"/>
  <c r="E28" i="59"/>
  <c r="E25" i="59"/>
  <c r="E22" i="59"/>
  <c r="F14" i="59"/>
  <c r="D22" i="59"/>
  <c r="F22" i="59"/>
  <c r="D25" i="59"/>
  <c r="F25" i="59"/>
  <c r="F31" i="59" s="1"/>
  <c r="D28" i="59"/>
  <c r="F28" i="59"/>
  <c r="F33" i="59"/>
  <c r="F57" i="59"/>
  <c r="F52" i="59"/>
  <c r="F48" i="59"/>
  <c r="F44" i="59"/>
  <c r="F38" i="59"/>
  <c r="D33" i="59"/>
  <c r="E33" i="59"/>
  <c r="D38" i="59"/>
  <c r="E38" i="59"/>
  <c r="D44" i="59"/>
  <c r="E44" i="59"/>
  <c r="D48" i="59"/>
  <c r="E48" i="59"/>
  <c r="D52" i="59"/>
  <c r="E52" i="59"/>
  <c r="D57" i="59"/>
  <c r="D61" i="59" s="1"/>
  <c r="E57" i="59"/>
  <c r="C8" i="60"/>
  <c r="D8" i="60"/>
  <c r="C14" i="60"/>
  <c r="D14" i="60"/>
  <c r="C22" i="60"/>
  <c r="D22" i="60"/>
  <c r="C25" i="60"/>
  <c r="D25" i="60"/>
  <c r="C28" i="60"/>
  <c r="D28" i="60"/>
  <c r="D33" i="60"/>
  <c r="D57" i="60"/>
  <c r="D52" i="60"/>
  <c r="D48" i="60"/>
  <c r="D44" i="60"/>
  <c r="D38" i="60"/>
  <c r="C33" i="60"/>
  <c r="E33" i="60"/>
  <c r="F33" i="60"/>
  <c r="C40" i="60"/>
  <c r="C41" i="60"/>
  <c r="C57" i="60"/>
  <c r="C52" i="60"/>
  <c r="C48" i="60"/>
  <c r="C44" i="60"/>
  <c r="E40" i="62"/>
  <c r="E39" i="62"/>
  <c r="E41" i="62"/>
  <c r="E42" i="62"/>
  <c r="E58" i="62"/>
  <c r="E59" i="62"/>
  <c r="E53" i="62"/>
  <c r="E54" i="62"/>
  <c r="E55" i="62"/>
  <c r="E49" i="62"/>
  <c r="E50" i="62"/>
  <c r="E45" i="62"/>
  <c r="E46" i="62"/>
  <c r="E29" i="62"/>
  <c r="E28" i="62" s="1"/>
  <c r="E26" i="62"/>
  <c r="E25" i="62" s="1"/>
  <c r="E23" i="62"/>
  <c r="E22" i="62" s="1"/>
  <c r="E15" i="62"/>
  <c r="E16" i="62"/>
  <c r="E17" i="62"/>
  <c r="E18" i="62"/>
  <c r="E19" i="62"/>
  <c r="E20" i="62"/>
  <c r="E9" i="62"/>
  <c r="E10" i="62"/>
  <c r="E11" i="62"/>
  <c r="E12" i="62"/>
  <c r="E34" i="62"/>
  <c r="C8" i="62"/>
  <c r="D8" i="62"/>
  <c r="C14" i="62"/>
  <c r="D14" i="62"/>
  <c r="C22" i="62"/>
  <c r="D22" i="62"/>
  <c r="C25" i="62"/>
  <c r="D25" i="62"/>
  <c r="C28" i="62"/>
  <c r="D28" i="62"/>
  <c r="C33" i="62"/>
  <c r="D33" i="62"/>
  <c r="D38" i="62"/>
  <c r="C40" i="62"/>
  <c r="C41" i="62"/>
  <c r="C57" i="62"/>
  <c r="C52" i="62"/>
  <c r="C48" i="62"/>
  <c r="C44" i="62"/>
  <c r="D44" i="62"/>
  <c r="D48" i="62"/>
  <c r="D52" i="62"/>
  <c r="D57" i="62"/>
  <c r="I16" i="61"/>
  <c r="G44" i="61"/>
  <c r="I10" i="61"/>
  <c r="I39" i="61"/>
  <c r="G52" i="61"/>
  <c r="I53" i="61"/>
  <c r="I52" i="61" s="1"/>
  <c r="G28" i="61"/>
  <c r="I29" i="61"/>
  <c r="I28" i="61" s="1"/>
  <c r="H42" i="62"/>
  <c r="H44" i="60"/>
  <c r="H46" i="62"/>
  <c r="H31" i="61" l="1"/>
  <c r="F31" i="61"/>
  <c r="G14" i="61"/>
  <c r="G38" i="60"/>
  <c r="G8" i="60"/>
  <c r="D31" i="60"/>
  <c r="D63" i="60" s="1"/>
  <c r="F31" i="60"/>
  <c r="F61" i="59"/>
  <c r="G44" i="59"/>
  <c r="G38" i="59"/>
  <c r="E61" i="59"/>
  <c r="G48" i="59"/>
  <c r="I48" i="59"/>
  <c r="I59" i="59"/>
  <c r="C31" i="65"/>
  <c r="G44" i="65"/>
  <c r="G14" i="65"/>
  <c r="C31" i="66"/>
  <c r="G14" i="66"/>
  <c r="E31" i="66"/>
  <c r="G48" i="66"/>
  <c r="F31" i="66"/>
  <c r="F31" i="67"/>
  <c r="F63" i="67" s="1"/>
  <c r="C38" i="67"/>
  <c r="C61" i="67" s="1"/>
  <c r="G52" i="68"/>
  <c r="H31" i="68"/>
  <c r="G48" i="68"/>
  <c r="G61" i="68" s="1"/>
  <c r="D31" i="68"/>
  <c r="F31" i="68"/>
  <c r="G25" i="68"/>
  <c r="D61" i="68"/>
  <c r="G28" i="68"/>
  <c r="H23" i="62"/>
  <c r="H22" i="62" s="1"/>
  <c r="G44" i="68"/>
  <c r="C61" i="68"/>
  <c r="D63" i="68"/>
  <c r="H66" i="68"/>
  <c r="H41" i="68" s="1"/>
  <c r="I41" i="68" s="1"/>
  <c r="C31" i="68"/>
  <c r="E31" i="68"/>
  <c r="E61" i="68"/>
  <c r="F61" i="68"/>
  <c r="G38" i="68"/>
  <c r="H65" i="68"/>
  <c r="H40" i="68" s="1"/>
  <c r="I44" i="68"/>
  <c r="I50" i="68"/>
  <c r="I48" i="68" s="1"/>
  <c r="I57" i="68"/>
  <c r="E61" i="67"/>
  <c r="I23" i="67"/>
  <c r="I22" i="67" s="1"/>
  <c r="E31" i="67"/>
  <c r="E63" i="67" s="1"/>
  <c r="D31" i="67"/>
  <c r="D61" i="67"/>
  <c r="G48" i="67"/>
  <c r="I26" i="67"/>
  <c r="I25" i="67" s="1"/>
  <c r="F61" i="67"/>
  <c r="C31" i="67"/>
  <c r="G52" i="67"/>
  <c r="G44" i="67"/>
  <c r="I46" i="67"/>
  <c r="I44" i="67" s="1"/>
  <c r="G38" i="66"/>
  <c r="D31" i="66"/>
  <c r="F61" i="66"/>
  <c r="F63" i="66" s="1"/>
  <c r="E61" i="66"/>
  <c r="C38" i="66"/>
  <c r="D61" i="66"/>
  <c r="D63" i="66" s="1"/>
  <c r="G57" i="66"/>
  <c r="I44" i="66"/>
  <c r="I48" i="66"/>
  <c r="I52" i="66"/>
  <c r="G8" i="66"/>
  <c r="D31" i="65"/>
  <c r="F31" i="65"/>
  <c r="E31" i="65"/>
  <c r="E63" i="65" s="1"/>
  <c r="G25" i="65"/>
  <c r="D61" i="65"/>
  <c r="E61" i="65"/>
  <c r="F61" i="65"/>
  <c r="I48" i="65"/>
  <c r="I14" i="65"/>
  <c r="I8" i="59"/>
  <c r="I14" i="59"/>
  <c r="G15" i="62"/>
  <c r="I15" i="62" s="1"/>
  <c r="F63" i="59"/>
  <c r="I57" i="59"/>
  <c r="D31" i="59"/>
  <c r="D63" i="59" s="1"/>
  <c r="E31" i="59"/>
  <c r="C31" i="59"/>
  <c r="G14" i="59"/>
  <c r="I40" i="59"/>
  <c r="I38" i="59" s="1"/>
  <c r="I14" i="60"/>
  <c r="I31" i="60" s="1"/>
  <c r="D61" i="60"/>
  <c r="I44" i="60"/>
  <c r="G9" i="62"/>
  <c r="I9" i="62" s="1"/>
  <c r="I57" i="60"/>
  <c r="G22" i="60"/>
  <c r="C38" i="60"/>
  <c r="C61" i="60" s="1"/>
  <c r="E31" i="60"/>
  <c r="H61" i="60"/>
  <c r="G44" i="60"/>
  <c r="G61" i="60" s="1"/>
  <c r="G14" i="60"/>
  <c r="I53" i="60"/>
  <c r="I52" i="60" s="1"/>
  <c r="I8" i="60"/>
  <c r="C31" i="60"/>
  <c r="F61" i="60"/>
  <c r="E61" i="60"/>
  <c r="H31" i="60"/>
  <c r="H63" i="60" s="1"/>
  <c r="G39" i="62"/>
  <c r="I39" i="62" s="1"/>
  <c r="I49" i="60"/>
  <c r="I48" i="60" s="1"/>
  <c r="I8" i="61"/>
  <c r="I31" i="61" s="1"/>
  <c r="G25" i="61"/>
  <c r="I48" i="61"/>
  <c r="I14" i="61"/>
  <c r="I34" i="61"/>
  <c r="I33" i="61" s="1"/>
  <c r="G8" i="61"/>
  <c r="I44" i="61"/>
  <c r="E61" i="61"/>
  <c r="E31" i="61"/>
  <c r="E63" i="61" s="1"/>
  <c r="D61" i="61"/>
  <c r="D31" i="61"/>
  <c r="F61" i="61"/>
  <c r="F63" i="61" s="1"/>
  <c r="H61" i="61"/>
  <c r="H63" i="61" s="1"/>
  <c r="G57" i="61"/>
  <c r="G49" i="62"/>
  <c r="I49" i="62" s="1"/>
  <c r="I38" i="61"/>
  <c r="G29" i="62"/>
  <c r="G28" i="62" s="1"/>
  <c r="C38" i="62"/>
  <c r="C61" i="62" s="1"/>
  <c r="C61" i="61"/>
  <c r="C63" i="61" s="1"/>
  <c r="D63" i="61"/>
  <c r="I61" i="61"/>
  <c r="G38" i="61"/>
  <c r="G48" i="61"/>
  <c r="E63" i="60"/>
  <c r="I38" i="60"/>
  <c r="C61" i="59"/>
  <c r="G61" i="59"/>
  <c r="G34" i="62"/>
  <c r="G33" i="62" s="1"/>
  <c r="G8" i="59"/>
  <c r="I53" i="59"/>
  <c r="I52" i="59" s="1"/>
  <c r="I26" i="59"/>
  <c r="I25" i="59" s="1"/>
  <c r="G11" i="62"/>
  <c r="I11" i="62" s="1"/>
  <c r="G16" i="62"/>
  <c r="I16" i="62" s="1"/>
  <c r="G23" i="62"/>
  <c r="G22" i="62" s="1"/>
  <c r="I34" i="62"/>
  <c r="I33" i="62" s="1"/>
  <c r="G20" i="62"/>
  <c r="I20" i="62" s="1"/>
  <c r="D63" i="65"/>
  <c r="C61" i="65"/>
  <c r="C63" i="65" s="1"/>
  <c r="I44" i="65"/>
  <c r="I57" i="65"/>
  <c r="I38" i="65"/>
  <c r="H44" i="62"/>
  <c r="G48" i="65"/>
  <c r="I11" i="65"/>
  <c r="I8" i="65" s="1"/>
  <c r="I31" i="65" s="1"/>
  <c r="G38" i="65"/>
  <c r="G57" i="65"/>
  <c r="G8" i="65"/>
  <c r="H8" i="62"/>
  <c r="C31" i="62"/>
  <c r="G26" i="62"/>
  <c r="G25" i="62" s="1"/>
  <c r="E63" i="66"/>
  <c r="C61" i="66"/>
  <c r="I8" i="66"/>
  <c r="C63" i="66"/>
  <c r="I16" i="66"/>
  <c r="I14" i="66" s="1"/>
  <c r="I23" i="66"/>
  <c r="I22" i="66" s="1"/>
  <c r="G52" i="66"/>
  <c r="I40" i="66"/>
  <c r="I38" i="66" s="1"/>
  <c r="I58" i="66"/>
  <c r="I57" i="66" s="1"/>
  <c r="D31" i="62"/>
  <c r="G28" i="66"/>
  <c r="G45" i="62"/>
  <c r="I45" i="62" s="1"/>
  <c r="G17" i="62"/>
  <c r="I17" i="62" s="1"/>
  <c r="I57" i="67"/>
  <c r="I38" i="67"/>
  <c r="I48" i="67"/>
  <c r="F44" i="62"/>
  <c r="G8" i="67"/>
  <c r="G28" i="67"/>
  <c r="G38" i="67"/>
  <c r="G57" i="67"/>
  <c r="F48" i="62"/>
  <c r="G50" i="62"/>
  <c r="I50" i="62" s="1"/>
  <c r="H52" i="62"/>
  <c r="G54" i="62"/>
  <c r="I54" i="62" s="1"/>
  <c r="G19" i="62"/>
  <c r="I19" i="62" s="1"/>
  <c r="G42" i="62"/>
  <c r="I42" i="62" s="1"/>
  <c r="G58" i="62"/>
  <c r="I58" i="62" s="1"/>
  <c r="I9" i="67"/>
  <c r="I8" i="67" s="1"/>
  <c r="I17" i="67"/>
  <c r="I14" i="67" s="1"/>
  <c r="I31" i="67" s="1"/>
  <c r="G59" i="62"/>
  <c r="I59" i="62" s="1"/>
  <c r="F52" i="62"/>
  <c r="G46" i="62"/>
  <c r="I46" i="62" s="1"/>
  <c r="D61" i="62"/>
  <c r="E8" i="62"/>
  <c r="E48" i="62"/>
  <c r="G14" i="67"/>
  <c r="G53" i="62"/>
  <c r="I53" i="62" s="1"/>
  <c r="G55" i="62"/>
  <c r="I55" i="62" s="1"/>
  <c r="I8" i="68"/>
  <c r="I52" i="68"/>
  <c r="F63" i="68"/>
  <c r="I14" i="68"/>
  <c r="I31" i="68" s="1"/>
  <c r="E33" i="62"/>
  <c r="G18" i="62"/>
  <c r="G8" i="68"/>
  <c r="I40" i="68"/>
  <c r="I38" i="68" s="1"/>
  <c r="F14" i="62"/>
  <c r="F8" i="62"/>
  <c r="F57" i="62"/>
  <c r="E52" i="62"/>
  <c r="G14" i="68"/>
  <c r="G12" i="62"/>
  <c r="I12" i="62" s="1"/>
  <c r="G10" i="62"/>
  <c r="I10" i="62" s="1"/>
  <c r="C63" i="58"/>
  <c r="K57" i="58"/>
  <c r="F63" i="58"/>
  <c r="D63" i="58"/>
  <c r="G63" i="58"/>
  <c r="K10" i="58"/>
  <c r="K8" i="58" s="1"/>
  <c r="K31" i="58" s="1"/>
  <c r="K54" i="58"/>
  <c r="K52" i="58" s="1"/>
  <c r="G40" i="62"/>
  <c r="I41" i="58"/>
  <c r="H41" i="58" s="1"/>
  <c r="H41" i="62" s="1"/>
  <c r="I40" i="58"/>
  <c r="G41" i="62"/>
  <c r="E14" i="62"/>
  <c r="E44" i="62"/>
  <c r="E57" i="62"/>
  <c r="E38" i="62"/>
  <c r="F38" i="62"/>
  <c r="H48" i="62"/>
  <c r="H14" i="62"/>
  <c r="H57" i="62"/>
  <c r="H61" i="67"/>
  <c r="H31" i="67"/>
  <c r="H61" i="66"/>
  <c r="H31" i="66"/>
  <c r="H61" i="65"/>
  <c r="H31" i="65"/>
  <c r="I44" i="59"/>
  <c r="H61" i="59"/>
  <c r="H31" i="59"/>
  <c r="G61" i="61" l="1"/>
  <c r="F63" i="60"/>
  <c r="G31" i="60"/>
  <c r="C63" i="60"/>
  <c r="I31" i="59"/>
  <c r="E63" i="59"/>
  <c r="G31" i="65"/>
  <c r="F63" i="65"/>
  <c r="D63" i="67"/>
  <c r="G31" i="68"/>
  <c r="G63" i="68" s="1"/>
  <c r="C63" i="62"/>
  <c r="I29" i="62"/>
  <c r="I28" i="62" s="1"/>
  <c r="I61" i="68"/>
  <c r="I63" i="68" s="1"/>
  <c r="H38" i="68"/>
  <c r="H61" i="68" s="1"/>
  <c r="H63" i="68" s="1"/>
  <c r="E63" i="68"/>
  <c r="C63" i="68"/>
  <c r="G61" i="67"/>
  <c r="C63" i="67"/>
  <c r="G31" i="66"/>
  <c r="G61" i="66"/>
  <c r="I31" i="66"/>
  <c r="C63" i="59"/>
  <c r="G31" i="59"/>
  <c r="G63" i="59" s="1"/>
  <c r="G63" i="60"/>
  <c r="I61" i="60"/>
  <c r="I63" i="60" s="1"/>
  <c r="G31" i="61"/>
  <c r="G63" i="61" s="1"/>
  <c r="F31" i="62"/>
  <c r="H31" i="62"/>
  <c r="I63" i="61"/>
  <c r="E31" i="62"/>
  <c r="I61" i="59"/>
  <c r="I63" i="59" s="1"/>
  <c r="I26" i="62"/>
  <c r="I25" i="62" s="1"/>
  <c r="D63" i="62"/>
  <c r="I23" i="62"/>
  <c r="I22" i="62" s="1"/>
  <c r="G44" i="62"/>
  <c r="H63" i="65"/>
  <c r="G52" i="62"/>
  <c r="G61" i="65"/>
  <c r="G63" i="65" s="1"/>
  <c r="G14" i="62"/>
  <c r="I61" i="65"/>
  <c r="I63" i="65" s="1"/>
  <c r="H63" i="66"/>
  <c r="I52" i="62"/>
  <c r="I61" i="66"/>
  <c r="I44" i="62"/>
  <c r="G8" i="62"/>
  <c r="H63" i="67"/>
  <c r="F61" i="62"/>
  <c r="I8" i="62"/>
  <c r="I48" i="62"/>
  <c r="G57" i="62"/>
  <c r="G48" i="62"/>
  <c r="I57" i="62"/>
  <c r="G31" i="67"/>
  <c r="G63" i="67" s="1"/>
  <c r="I61" i="67"/>
  <c r="I63" i="67" s="1"/>
  <c r="I18" i="62"/>
  <c r="I14" i="62" s="1"/>
  <c r="G38" i="62"/>
  <c r="E61" i="62"/>
  <c r="I41" i="62"/>
  <c r="J42" i="58"/>
  <c r="H40" i="58"/>
  <c r="K41" i="58"/>
  <c r="H63" i="59"/>
  <c r="I63" i="66" l="1"/>
  <c r="G63" i="66"/>
  <c r="G31" i="62"/>
  <c r="I31" i="62"/>
  <c r="F63" i="62"/>
  <c r="E63" i="62"/>
  <c r="G61" i="62"/>
  <c r="H38" i="58"/>
  <c r="H61" i="58" s="1"/>
  <c r="H63" i="58" s="1"/>
  <c r="K40" i="58"/>
  <c r="K38" i="58" s="1"/>
  <c r="K61" i="58" s="1"/>
  <c r="K63" i="58" s="1"/>
  <c r="H40" i="62"/>
  <c r="G63" i="62" l="1"/>
  <c r="I40" i="62"/>
  <c r="I38" i="62" s="1"/>
  <c r="I61" i="62" s="1"/>
  <c r="I63" i="62" s="1"/>
  <c r="H38" i="62"/>
  <c r="H61" i="62" s="1"/>
  <c r="H63" i="62" s="1"/>
</calcChain>
</file>

<file path=xl/sharedStrings.xml><?xml version="1.0" encoding="utf-8"?>
<sst xmlns="http://schemas.openxmlformats.org/spreadsheetml/2006/main" count="818" uniqueCount="103">
  <si>
    <t>TOIMINTATUOTOT</t>
  </si>
  <si>
    <t>Liiketoiminnan myyntituotot (300000-307999)</t>
  </si>
  <si>
    <t>Korvaukset kunnilta ja kuntayhtymiltä (310000-312999)</t>
  </si>
  <si>
    <t>Muut suoritteiden myyntitulot (313000-319999)</t>
  </si>
  <si>
    <t>Maksutuotot (320000-329999)</t>
  </si>
  <si>
    <t>Yleishallinnon maksut (320000-320999)</t>
  </si>
  <si>
    <t>Terveydenhuollon maksut (321000-324999)</t>
  </si>
  <si>
    <t>Sosiaalitoimen maksut (325000-326999)</t>
  </si>
  <si>
    <t>Opetus- ja kulttuuritoimen maksut (327000-327999)</t>
  </si>
  <si>
    <t>Yhdyskuntapalvelujen maksut (328000-328999)</t>
  </si>
  <si>
    <t>Muut palvelumaksut (329000-329999)</t>
  </si>
  <si>
    <t>Tuet ja avustukset (330000-339999)</t>
  </si>
  <si>
    <t>Vuokratuotot (340000-349999)</t>
  </si>
  <si>
    <t>Muut toimintatuotot (350000-359999)</t>
  </si>
  <si>
    <t>TOIMINTATULOT YHTEENSÄ</t>
  </si>
  <si>
    <t>Valmistus omaan käyttöön (370000-379999)</t>
  </si>
  <si>
    <t>TOIMINTAMENOT</t>
  </si>
  <si>
    <t>Palkat ja palkkiot (400000-409999)</t>
  </si>
  <si>
    <t>Eläkekulut (410000-414999)</t>
  </si>
  <si>
    <t>Muut henkilöstösivukulut (415000-422999)</t>
  </si>
  <si>
    <t>Henkilöstökorvaukset ja muut henkilöstömenojen korjauserät (</t>
  </si>
  <si>
    <t>Asiakaspalveluiden ostot (430000-433999)</t>
  </si>
  <si>
    <t>Muiden palveluiden ostot (434000-449999)</t>
  </si>
  <si>
    <t>Ostot tilikauden aikana (450000-466999)</t>
  </si>
  <si>
    <t>Varastojen lisäys / vähennys (4670000-4679999)</t>
  </si>
  <si>
    <t>Avustukset (470000-479999)</t>
  </si>
  <si>
    <t>Avustukset yksityisille (470000-473999)</t>
  </si>
  <si>
    <t>Avustukset yhteisöille (474000-474900)</t>
  </si>
  <si>
    <t>Avustukset taseyksiköille (475000-479999)</t>
  </si>
  <si>
    <t>Muut toimintakulut (480000-499999)</t>
  </si>
  <si>
    <t>Vuokrat (480000-489999)</t>
  </si>
  <si>
    <t>Muut toimintakulut (490000-499999)</t>
  </si>
  <si>
    <t>TOIMINTAMENOT YHTEENSÄ</t>
  </si>
  <si>
    <t>TOIMINTAKATE</t>
  </si>
  <si>
    <t xml:space="preserve"> </t>
  </si>
  <si>
    <t>Myyntituotot</t>
  </si>
  <si>
    <t>Henkilöstökulut (4000-4299)</t>
  </si>
  <si>
    <t>Palveluiden ostot (4300-4499)</t>
  </si>
  <si>
    <t>Aineet, tarvikkeet ja tavarat (4500-4699)</t>
  </si>
  <si>
    <t>300</t>
  </si>
  <si>
    <t>308</t>
  </si>
  <si>
    <t>Täyden korvauksen perusteella saadut korvaukset valtioilta (</t>
  </si>
  <si>
    <t>310</t>
  </si>
  <si>
    <t>313</t>
  </si>
  <si>
    <t>320</t>
  </si>
  <si>
    <t>321</t>
  </si>
  <si>
    <t>325</t>
  </si>
  <si>
    <t>327</t>
  </si>
  <si>
    <t>328</t>
  </si>
  <si>
    <t>329</t>
  </si>
  <si>
    <t>330</t>
  </si>
  <si>
    <t>340</t>
  </si>
  <si>
    <t>350</t>
  </si>
  <si>
    <t>370</t>
  </si>
  <si>
    <t>400</t>
  </si>
  <si>
    <t>410</t>
  </si>
  <si>
    <t>415</t>
  </si>
  <si>
    <t>423</t>
  </si>
  <si>
    <t>430</t>
  </si>
  <si>
    <t>434</t>
  </si>
  <si>
    <t>450</t>
  </si>
  <si>
    <t>467</t>
  </si>
  <si>
    <t>470</t>
  </si>
  <si>
    <t>474</t>
  </si>
  <si>
    <t>475</t>
  </si>
  <si>
    <t>480</t>
  </si>
  <si>
    <t>490</t>
  </si>
  <si>
    <t>Käyttötalousosan syöttöpohja</t>
  </si>
  <si>
    <t>TP 
2009</t>
  </si>
  <si>
    <t>TA 
2010</t>
  </si>
  <si>
    <t>TA
muutokset</t>
  </si>
  <si>
    <t>POIKKEAMA 
(euroa)</t>
  </si>
  <si>
    <t>Investointimenot</t>
  </si>
  <si>
    <t>Pysyvät vastaavat</t>
  </si>
  <si>
    <t>josta tuloslaskelmaan kirjattava osuus</t>
  </si>
  <si>
    <t>INVESTOINNIT</t>
  </si>
  <si>
    <t>Investointihankkeet</t>
  </si>
  <si>
    <t>Pysyvien vastaavien myyntitulot,</t>
  </si>
  <si>
    <t>Investointiosan syöttöpohja</t>
  </si>
  <si>
    <t>Inv. rahoitusosuudet</t>
  </si>
  <si>
    <t>Kiinteän omaisuuden hankinnat</t>
  </si>
  <si>
    <t>Uus- ja laajennusinvestoinnit</t>
  </si>
  <si>
    <t>Korvaus- ja ylläpitoinvestoinnit</t>
  </si>
  <si>
    <t>Muut pysyvien vastaavien investoinnit</t>
  </si>
  <si>
    <t>Sijoitukset</t>
  </si>
  <si>
    <t>Investointien myyntitulot sekä myyntivoittojen/tappioiden osuus</t>
  </si>
  <si>
    <t>Kaupunginhallitus</t>
  </si>
  <si>
    <t>VAKAOP - Kasvatus- ja opetusvirasto</t>
  </si>
  <si>
    <t>VALYHT - Varhaiskasv.- ja perusop.ltk.yhteiset toiminnot</t>
  </si>
  <si>
    <t>VAVARKPA - Varhaiskasvatus</t>
  </si>
  <si>
    <t>VAPERUSO - Perusopetus</t>
  </si>
  <si>
    <t>VAPELK - Kasvatus- ja opetuslautakunta</t>
  </si>
  <si>
    <t>TA 2013
muutoksineen</t>
  </si>
  <si>
    <t>ENNUSTE
31.12.2013</t>
  </si>
  <si>
    <t>TA 
2013</t>
  </si>
  <si>
    <t>VARUKAOP - Ruosinkielinen kasvatuksen ja opetuksen tulosalue</t>
  </si>
  <si>
    <t>LALUKIOT - Lukiokoulutuksen tulosalue</t>
  </si>
  <si>
    <t>LAMMATIT - Ammatillisen koulutuksen tulosalue</t>
  </si>
  <si>
    <t>LAIKUIS - Aikuiskoulutuksen tulosalue</t>
  </si>
  <si>
    <t>TAE 2014 14.8.2014</t>
  </si>
  <si>
    <t>POIKKEAMA</t>
  </si>
  <si>
    <t xml:space="preserve">2. 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</si>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</sst>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/>
    <xf numFmtId="0" fontId="2" fillId="24" borderId="0" xfId="32" applyFont="1" applyFill="1" applyBorder="1" applyAlignment="1" applyProtection="1">
      <alignment horizontal="left"/>
    </xf>
    <xf numFmtId="0" fontId="2" fillId="24" borderId="0" xfId="32" applyFont="1" applyFill="1" applyBorder="1" applyAlignment="1" applyProtection="1">
      <alignment horizontal="center"/>
    </xf>
    <xf numFmtId="0" fontId="2" fillId="24" borderId="10" xfId="32" applyFont="1" applyFill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4" borderId="0" xfId="0" applyFont="1" applyFill="1" applyBorder="1" applyProtection="1"/>
    <xf numFmtId="0" fontId="4" fillId="24" borderId="0" xfId="32" applyFont="1" applyFill="1" applyBorder="1" applyAlignment="1" applyProtection="1">
      <alignment horizontal="left"/>
    </xf>
    <xf numFmtId="38" fontId="2" fillId="24" borderId="0" xfId="32" applyNumberFormat="1" applyFont="1" applyFill="1" applyBorder="1" applyAlignment="1" applyProtection="1">
      <alignment horizontal="center"/>
    </xf>
    <xf numFmtId="1" fontId="3" fillId="25" borderId="0" xfId="0" applyNumberFormat="1" applyFont="1" applyFill="1" applyBorder="1" applyProtection="1"/>
    <xf numFmtId="0" fontId="3" fillId="25" borderId="0" xfId="0" applyFont="1" applyFill="1" applyBorder="1" applyProtection="1"/>
    <xf numFmtId="0" fontId="2" fillId="25" borderId="0" xfId="34" applyNumberFormat="1" applyFont="1" applyFill="1" applyAlignment="1" applyProtection="1">
      <alignment wrapText="1"/>
    </xf>
    <xf numFmtId="1" fontId="3" fillId="24" borderId="0" xfId="0" applyNumberFormat="1" applyFont="1" applyFill="1" applyBorder="1" applyProtection="1"/>
    <xf numFmtId="0" fontId="3" fillId="24" borderId="0" xfId="0" applyFont="1" applyFill="1" applyBorder="1" applyProtection="1"/>
    <xf numFmtId="0" fontId="2" fillId="24" borderId="0" xfId="34" applyNumberFormat="1" applyFont="1" applyFill="1" applyAlignment="1" applyProtection="1">
      <alignment horizontal="center" wrapText="1"/>
    </xf>
    <xf numFmtId="0" fontId="2" fillId="24" borderId="0" xfId="0" applyFont="1" applyFill="1" applyAlignment="1" applyProtection="1">
      <alignment wrapText="1"/>
    </xf>
    <xf numFmtId="0" fontId="3" fillId="24" borderId="0" xfId="0" applyFont="1" applyFill="1" applyBorder="1" applyAlignment="1" applyProtection="1">
      <alignment horizontal="center"/>
    </xf>
    <xf numFmtId="0" fontId="0" fillId="24" borderId="0" xfId="0" applyFill="1" applyAlignment="1" applyProtection="1">
      <alignment horizontal="center"/>
    </xf>
    <xf numFmtId="1" fontId="2" fillId="24" borderId="0" xfId="32" applyNumberFormat="1" applyFont="1" applyFill="1" applyBorder="1" applyAlignment="1" applyProtection="1">
      <alignment horizontal="left"/>
    </xf>
    <xf numFmtId="0" fontId="3" fillId="24" borderId="0" xfId="0" applyFont="1" applyFill="1" applyProtection="1"/>
    <xf numFmtId="1" fontId="2" fillId="24" borderId="10" xfId="32" applyNumberFormat="1" applyFont="1" applyFill="1" applyBorder="1" applyAlignment="1" applyProtection="1">
      <alignment horizontal="left"/>
    </xf>
    <xf numFmtId="3" fontId="2" fillId="24" borderId="10" xfId="32" applyNumberFormat="1" applyFont="1" applyFill="1" applyBorder="1" applyAlignment="1" applyProtection="1">
      <alignment horizontal="right"/>
    </xf>
    <xf numFmtId="0" fontId="2" fillId="24" borderId="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 indent="1"/>
    </xf>
    <xf numFmtId="3" fontId="2" fillId="24" borderId="0" xfId="32" applyNumberFormat="1" applyFont="1" applyFill="1" applyBorder="1" applyAlignment="1" applyProtection="1">
      <alignment horizontal="right"/>
    </xf>
    <xf numFmtId="0" fontId="2" fillId="24" borderId="1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/>
    </xf>
    <xf numFmtId="0" fontId="4" fillId="26" borderId="0" xfId="32" applyFont="1" applyFill="1" applyBorder="1" applyAlignment="1" applyProtection="1">
      <alignment horizontal="left"/>
    </xf>
    <xf numFmtId="3" fontId="4" fillId="26" borderId="0" xfId="32" applyNumberFormat="1" applyFont="1" applyFill="1" applyBorder="1" applyAlignment="1" applyProtection="1">
      <alignment horizontal="right"/>
    </xf>
    <xf numFmtId="0" fontId="6" fillId="0" borderId="10" xfId="34" applyFont="1" applyBorder="1" applyAlignment="1" applyProtection="1">
      <alignment horizontal="left"/>
    </xf>
    <xf numFmtId="38" fontId="2" fillId="26" borderId="0" xfId="32" applyNumberFormat="1" applyFont="1" applyFill="1" applyBorder="1" applyAlignment="1" applyProtection="1">
      <alignment horizontal="center"/>
    </xf>
    <xf numFmtId="3" fontId="4" fillId="24" borderId="0" xfId="32" applyNumberFormat="1" applyFont="1" applyFill="1" applyBorder="1" applyAlignment="1" applyProtection="1">
      <alignment horizontal="right"/>
    </xf>
    <xf numFmtId="1" fontId="2" fillId="26" borderId="0" xfId="32" applyNumberFormat="1" applyFont="1" applyFill="1" applyBorder="1" applyProtection="1"/>
    <xf numFmtId="0" fontId="2" fillId="26" borderId="0" xfId="32" applyNumberFormat="1" applyFont="1" applyFill="1" applyBorder="1" applyAlignment="1" applyProtection="1">
      <alignment horizontal="left"/>
    </xf>
    <xf numFmtId="3" fontId="2" fillId="24" borderId="11" xfId="32" applyNumberFormat="1" applyFont="1" applyFill="1" applyBorder="1" applyAlignment="1" applyProtection="1">
      <alignment horizontal="right"/>
    </xf>
    <xf numFmtId="3" fontId="2" fillId="27" borderId="12" xfId="32" applyNumberFormat="1" applyFont="1" applyFill="1" applyBorder="1" applyAlignment="1" applyProtection="1">
      <alignment horizontal="right"/>
    </xf>
    <xf numFmtId="3" fontId="2" fillId="27" borderId="13" xfId="32" applyNumberFormat="1" applyFont="1" applyFill="1" applyBorder="1" applyAlignment="1" applyProtection="1">
      <alignment horizontal="right"/>
    </xf>
    <xf numFmtId="3" fontId="2" fillId="27" borderId="14" xfId="32" applyNumberFormat="1" applyFont="1" applyFill="1" applyBorder="1" applyAlignment="1" applyProtection="1">
      <alignment horizontal="right"/>
    </xf>
    <xf numFmtId="3" fontId="2" fillId="27" borderId="15" xfId="32" applyNumberFormat="1" applyFont="1" applyFill="1" applyBorder="1" applyAlignment="1" applyProtection="1">
      <alignment horizontal="right"/>
    </xf>
    <xf numFmtId="3" fontId="3" fillId="24" borderId="10" xfId="32" applyNumberFormat="1" applyFont="1" applyFill="1" applyBorder="1" applyAlignment="1" applyProtection="1">
      <alignment horizontal="right"/>
    </xf>
    <xf numFmtId="3" fontId="3" fillId="27" borderId="14" xfId="32" applyNumberFormat="1" applyFont="1" applyFill="1" applyBorder="1" applyAlignment="1" applyProtection="1">
      <alignment horizontal="right"/>
    </xf>
    <xf numFmtId="3" fontId="3" fillId="27" borderId="13" xfId="32" applyNumberFormat="1" applyFont="1" applyFill="1" applyBorder="1" applyAlignment="1" applyProtection="1">
      <alignment horizontal="right"/>
    </xf>
    <xf numFmtId="0" fontId="3" fillId="24" borderId="0" xfId="32" applyNumberFormat="1" applyFont="1" applyFill="1" applyBorder="1" applyAlignment="1" applyProtection="1">
      <alignment horizontal="left"/>
    </xf>
    <xf numFmtId="2" fontId="0" fillId="0" borderId="0" xfId="0" applyNumberFormat="1" applyProtection="1"/>
    <xf numFmtId="3" fontId="2" fillId="28" borderId="12" xfId="32" applyNumberFormat="1" applyFont="1" applyFill="1" applyBorder="1" applyAlignment="1" applyProtection="1">
      <alignment horizontal="right"/>
    </xf>
    <xf numFmtId="3" fontId="4" fillId="0" borderId="0" xfId="32" applyNumberFormat="1" applyFont="1" applyFill="1" applyBorder="1" applyAlignment="1" applyProtection="1">
      <alignment horizontal="right"/>
    </xf>
    <xf numFmtId="0" fontId="2" fillId="0" borderId="0" xfId="0" applyFont="1" applyProtection="1"/>
    <xf numFmtId="3" fontId="2" fillId="28" borderId="14" xfId="32" applyNumberFormat="1" applyFont="1" applyFill="1" applyBorder="1" applyAlignment="1" applyProtection="1">
      <alignment horizontal="right"/>
    </xf>
    <xf numFmtId="3" fontId="2" fillId="28" borderId="13" xfId="32" applyNumberFormat="1" applyFont="1" applyFill="1" applyBorder="1" applyAlignment="1" applyProtection="1">
      <alignment horizontal="right"/>
    </xf>
    <xf numFmtId="3" fontId="2" fillId="28" borderId="15" xfId="32" applyNumberFormat="1" applyFont="1" applyFill="1" applyBorder="1" applyAlignment="1" applyProtection="1">
      <alignment horizontal="right"/>
    </xf>
    <xf numFmtId="0" fontId="0" fillId="28" borderId="0" xfId="0" applyFill="1" applyProtection="1"/>
    <xf numFmtId="2" fontId="24" fillId="0" borderId="0" xfId="0" applyNumberFormat="1" applyFont="1" applyProtection="1"/>
    <xf numFmtId="0" fontId="1" fillId="0" borderId="0" xfId="0" applyFont="1" applyProtection="1"/>
  </cellXfs>
  <cellStyles count="46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l 2" xfId="31"/>
    <cellStyle name="Normal 3" xfId="32"/>
    <cellStyle name="Normal_Taul23" xfId="33"/>
    <cellStyle name="Normal_Taul3" xfId="34"/>
    <cellStyle name="Otsikko" xfId="35" builtinId="15" customBuiltin="1"/>
    <cellStyle name="Otsikko 1" xfId="36" builtinId="16" customBuiltin="1"/>
    <cellStyle name="Otsikko 2" xfId="37" builtinId="17" customBuiltin="1"/>
    <cellStyle name="Otsikko 3" xfId="38" builtinId="18" customBuiltin="1"/>
    <cellStyle name="Otsikko 4" xfId="39" builtinId="19" customBuiltin="1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1927860</xdr:colOff>
      <xdr:row>1</xdr:row>
      <xdr:rowOff>411480</xdr:rowOff>
    </xdr:to>
    <xdr:pic>
      <xdr:nvPicPr>
        <xdr:cNvPr id="1525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9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30480</xdr:rowOff>
    </xdr:from>
    <xdr:to>
      <xdr:col>2</xdr:col>
      <xdr:colOff>1935480</xdr:colOff>
      <xdr:row>1</xdr:row>
      <xdr:rowOff>411480</xdr:rowOff>
    </xdr:to>
    <xdr:pic>
      <xdr:nvPicPr>
        <xdr:cNvPr id="1536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1920240</xdr:colOff>
      <xdr:row>2</xdr:row>
      <xdr:rowOff>0</xdr:rowOff>
    </xdr:to>
    <xdr:pic>
      <xdr:nvPicPr>
        <xdr:cNvPr id="1515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2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505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952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84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I63"/>
  <sheetViews>
    <sheetView tabSelected="1" zoomScale="75" zoomScaleNormal="75" workbookViewId="0">
      <pane xSplit="2" ySplit="5" topLeftCell="E6" activePane="bottomRight" state="frozen"/>
      <selection activeCell="E10" sqref="E10"/>
      <selection pane="topRight" activeCell="E10" sqref="E10"/>
      <selection pane="bottomLeft" activeCell="E10" sqref="E10"/>
      <selection pane="bottomRight" activeCell="T8" sqref="T8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9" x14ac:dyDescent="0.2">
      <c r="A4" s="12"/>
      <c r="B4" s="6" t="s">
        <v>91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12240479</v>
      </c>
      <c r="F8" s="21">
        <f t="shared" si="0"/>
        <v>0</v>
      </c>
      <c r="G8" s="21">
        <f t="shared" si="0"/>
        <v>12240479</v>
      </c>
      <c r="H8" s="21">
        <f t="shared" si="0"/>
        <v>12216510</v>
      </c>
      <c r="I8" s="21">
        <f>I9+I10+I11+I12</f>
        <v>23969</v>
      </c>
    </row>
    <row r="9" spans="1:9" x14ac:dyDescent="0.2">
      <c r="A9" s="22" t="s">
        <v>39</v>
      </c>
      <c r="B9" s="23" t="s">
        <v>1</v>
      </c>
      <c r="C9" s="24"/>
      <c r="D9" s="24"/>
      <c r="E9" s="21">
        <f>SUM('VAL YHT:LAIKUIS'!E9)</f>
        <v>4537875</v>
      </c>
      <c r="F9" s="21">
        <f>SUM('VAL YHT:LAIKUIS'!F9)</f>
        <v>0</v>
      </c>
      <c r="G9" s="21">
        <f>SUM('VAL YHT:LAIKUIS'!G9)</f>
        <v>4537875</v>
      </c>
      <c r="H9" s="21">
        <f>SUM('VAL YHT:LAIKUIS'!H9)</f>
        <v>4499480</v>
      </c>
      <c r="I9" s="47">
        <f>G9-H9</f>
        <v>38395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f>SUM('VAL YHT:LAIKUIS'!E10)</f>
        <v>50000</v>
      </c>
      <c r="F10" s="21">
        <f>SUM('VAL YHT:LAIKUIS'!F10)</f>
        <v>0</v>
      </c>
      <c r="G10" s="21">
        <f>SUM('VAL YHT:LAIKUIS'!G10)</f>
        <v>50000</v>
      </c>
      <c r="H10" s="21">
        <f>SUM('VAL YHT:LAIKUIS'!H10)</f>
        <v>50000</v>
      </c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>
        <f>SUM('VAL YHT:LAIKUIS'!E11)</f>
        <v>6401586</v>
      </c>
      <c r="F11" s="21">
        <f>SUM('VAL YHT:LAIKUIS'!F11)</f>
        <v>0</v>
      </c>
      <c r="G11" s="21">
        <f>SUM('VAL YHT:LAIKUIS'!G11)</f>
        <v>6401586</v>
      </c>
      <c r="H11" s="21">
        <f>SUM('VAL YHT:LAIKUIS'!H11)</f>
        <v>6410862</v>
      </c>
      <c r="I11" s="47">
        <f t="shared" si="1"/>
        <v>-9276</v>
      </c>
    </row>
    <row r="12" spans="1:9" x14ac:dyDescent="0.2">
      <c r="A12" s="22" t="s">
        <v>43</v>
      </c>
      <c r="B12" s="23" t="s">
        <v>3</v>
      </c>
      <c r="C12" s="24"/>
      <c r="D12" s="24"/>
      <c r="E12" s="21">
        <f>SUM('VAL YHT:LAIKUIS'!E12)</f>
        <v>1251018</v>
      </c>
      <c r="F12" s="21">
        <f>SUM('VAL YHT:LAIKUIS'!F12)</f>
        <v>0</v>
      </c>
      <c r="G12" s="21">
        <f>SUM('VAL YHT:LAIKUIS'!G12)</f>
        <v>1251018</v>
      </c>
      <c r="H12" s="21">
        <f>SUM('VAL YHT:LAIKUIS'!H12)</f>
        <v>1256168</v>
      </c>
      <c r="I12" s="47">
        <f t="shared" si="1"/>
        <v>-5150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8901096</v>
      </c>
      <c r="F14" s="21">
        <f t="shared" si="2"/>
        <v>0</v>
      </c>
      <c r="G14" s="21">
        <f t="shared" si="2"/>
        <v>8901096</v>
      </c>
      <c r="H14" s="21">
        <f t="shared" si="2"/>
        <v>8555261</v>
      </c>
      <c r="I14" s="21">
        <f>I15+I16+I17+I18+I19+I20</f>
        <v>345835</v>
      </c>
    </row>
    <row r="15" spans="1:9" x14ac:dyDescent="0.2">
      <c r="A15" s="22" t="s">
        <v>44</v>
      </c>
      <c r="B15" s="23" t="s">
        <v>5</v>
      </c>
      <c r="C15" s="24"/>
      <c r="D15" s="24"/>
      <c r="E15" s="21">
        <f>SUM('VAL YHT:LAIKUIS'!E15)</f>
        <v>0</v>
      </c>
      <c r="F15" s="21">
        <f>SUM('VAL YHT:LAIKUIS'!F15)</f>
        <v>0</v>
      </c>
      <c r="G15" s="21">
        <f>SUM('VAL YHT:LAIKUIS'!G15)</f>
        <v>0</v>
      </c>
      <c r="H15" s="21">
        <f>SUM('VAL YHT:LAIKUIS'!H15)</f>
        <v>0</v>
      </c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>
        <f>SUM('VAL YHT:LAIKUIS'!E16)</f>
        <v>0</v>
      </c>
      <c r="F16" s="21">
        <f>SUM('VAL YHT:LAIKUIS'!F16)</f>
        <v>0</v>
      </c>
      <c r="G16" s="21">
        <f>SUM('VAL YHT:LAIKUIS'!G16)</f>
        <v>0</v>
      </c>
      <c r="H16" s="21">
        <f>SUM('VAL YHT:LAIKUIS'!H16)</f>
        <v>0</v>
      </c>
      <c r="I16" s="47">
        <f t="shared" ref="I16:I20" si="3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>
        <f>SUM('VAL YHT:LAIKUIS'!E17)</f>
        <v>8046500</v>
      </c>
      <c r="F17" s="21">
        <f>SUM('VAL YHT:LAIKUIS'!F17)</f>
        <v>0</v>
      </c>
      <c r="G17" s="21">
        <f>SUM('VAL YHT:LAIKUIS'!G17)</f>
        <v>8046500</v>
      </c>
      <c r="H17" s="21">
        <f>SUM('VAL YHT:LAIKUIS'!H17)</f>
        <v>7677811</v>
      </c>
      <c r="I17" s="47">
        <f t="shared" si="3"/>
        <v>368689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f>SUM('VAL YHT:LAIKUIS'!E18)</f>
        <v>789507</v>
      </c>
      <c r="F18" s="21">
        <f>SUM('VAL YHT:LAIKUIS'!F18)</f>
        <v>0</v>
      </c>
      <c r="G18" s="21">
        <f>SUM('VAL YHT:LAIKUIS'!G18)</f>
        <v>789507</v>
      </c>
      <c r="H18" s="21">
        <f>SUM('VAL YHT:LAIKUIS'!H18)</f>
        <v>812450</v>
      </c>
      <c r="I18" s="47">
        <f t="shared" si="3"/>
        <v>-22943</v>
      </c>
    </row>
    <row r="19" spans="1:9" x14ac:dyDescent="0.2">
      <c r="A19" s="22" t="s">
        <v>48</v>
      </c>
      <c r="B19" s="23" t="s">
        <v>9</v>
      </c>
      <c r="C19" s="24"/>
      <c r="D19" s="24"/>
      <c r="E19" s="21">
        <f>SUM('VAL YHT:LAIKUIS'!E19)</f>
        <v>0</v>
      </c>
      <c r="F19" s="21">
        <f>SUM('VAL YHT:LAIKUIS'!F19)</f>
        <v>0</v>
      </c>
      <c r="G19" s="21">
        <f>SUM('VAL YHT:LAIKUIS'!G19)</f>
        <v>0</v>
      </c>
      <c r="H19" s="21">
        <f>SUM('VAL YHT:LAIKUIS'!H19)</f>
        <v>0</v>
      </c>
      <c r="I19" s="47">
        <f t="shared" si="3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>
        <f>SUM('VAL YHT:LAIKUIS'!E20)</f>
        <v>65089</v>
      </c>
      <c r="F20" s="21">
        <f>SUM('VAL YHT:LAIKUIS'!F20)</f>
        <v>0</v>
      </c>
      <c r="G20" s="21">
        <f>SUM('VAL YHT:LAIKUIS'!G20)</f>
        <v>65089</v>
      </c>
      <c r="H20" s="21">
        <f>SUM('VAL YHT:LAIKUIS'!H20)</f>
        <v>65000</v>
      </c>
      <c r="I20" s="47">
        <f t="shared" si="3"/>
        <v>89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4">SUM(C23)</f>
        <v>0</v>
      </c>
      <c r="D22" s="21">
        <f t="shared" si="4"/>
        <v>0</v>
      </c>
      <c r="E22" s="21">
        <f t="shared" si="4"/>
        <v>4769314</v>
      </c>
      <c r="F22" s="21">
        <f t="shared" si="4"/>
        <v>0</v>
      </c>
      <c r="G22" s="21">
        <f t="shared" si="4"/>
        <v>4769314</v>
      </c>
      <c r="H22" s="21">
        <f t="shared" si="4"/>
        <v>7013004.8100000005</v>
      </c>
      <c r="I22" s="21">
        <f>I23</f>
        <v>-2243690.8100000005</v>
      </c>
    </row>
    <row r="23" spans="1:9" x14ac:dyDescent="0.2">
      <c r="A23" s="22" t="s">
        <v>50</v>
      </c>
      <c r="B23" s="23" t="s">
        <v>11</v>
      </c>
      <c r="C23" s="24"/>
      <c r="D23" s="24"/>
      <c r="E23" s="21">
        <f>SUM('VAL YHT:LAIKUIS'!E23)</f>
        <v>4769314</v>
      </c>
      <c r="F23" s="21">
        <f>SUM('VAL YHT:LAIKUIS'!F23)</f>
        <v>0</v>
      </c>
      <c r="G23" s="21">
        <f>SUM('VAL YHT:LAIKUIS'!G23)</f>
        <v>4769314</v>
      </c>
      <c r="H23" s="21">
        <f>SUM('VAL YHT:LAIKUIS'!H23)</f>
        <v>7013004.8100000005</v>
      </c>
      <c r="I23" s="44">
        <f>G23-H23</f>
        <v>-2243690.8100000005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5">SUM(C26)</f>
        <v>0</v>
      </c>
      <c r="D25" s="21">
        <f t="shared" si="5"/>
        <v>0</v>
      </c>
      <c r="E25" s="21">
        <f t="shared" si="5"/>
        <v>164720</v>
      </c>
      <c r="F25" s="21">
        <f t="shared" si="5"/>
        <v>0</v>
      </c>
      <c r="G25" s="21">
        <f t="shared" si="5"/>
        <v>164720</v>
      </c>
      <c r="H25" s="21">
        <f t="shared" si="5"/>
        <v>181850</v>
      </c>
      <c r="I25" s="21">
        <f>I26</f>
        <v>-17130</v>
      </c>
    </row>
    <row r="26" spans="1:9" x14ac:dyDescent="0.2">
      <c r="A26" s="22" t="s">
        <v>51</v>
      </c>
      <c r="B26" s="23" t="s">
        <v>12</v>
      </c>
      <c r="C26" s="24"/>
      <c r="D26" s="24"/>
      <c r="E26" s="21">
        <f>SUM('VAL YHT:LAIKUIS'!E26)</f>
        <v>164720</v>
      </c>
      <c r="F26" s="21">
        <f>SUM('VAL YHT:LAIKUIS'!F26)</f>
        <v>0</v>
      </c>
      <c r="G26" s="21">
        <f>SUM('VAL YHT:LAIKUIS'!G26)</f>
        <v>164720</v>
      </c>
      <c r="H26" s="21">
        <f>SUM('VAL YHT:LAIKUIS'!H26)</f>
        <v>181850</v>
      </c>
      <c r="I26" s="44">
        <f>G26-H26</f>
        <v>-17130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6">SUM(C29)</f>
        <v>0</v>
      </c>
      <c r="D28" s="21">
        <f t="shared" si="6"/>
        <v>0</v>
      </c>
      <c r="E28" s="21">
        <f t="shared" si="6"/>
        <v>13100</v>
      </c>
      <c r="F28" s="21">
        <f t="shared" si="6"/>
        <v>0</v>
      </c>
      <c r="G28" s="21">
        <f t="shared" si="6"/>
        <v>13100</v>
      </c>
      <c r="H28" s="21">
        <f t="shared" si="6"/>
        <v>155500</v>
      </c>
      <c r="I28" s="21">
        <f>I29</f>
        <v>-142400</v>
      </c>
    </row>
    <row r="29" spans="1:9" x14ac:dyDescent="0.2">
      <c r="A29" s="22" t="s">
        <v>52</v>
      </c>
      <c r="B29" s="23" t="s">
        <v>13</v>
      </c>
      <c r="C29" s="24"/>
      <c r="D29" s="24"/>
      <c r="E29" s="21">
        <f>SUM('VAL YHT:LAIKUIS'!E29)</f>
        <v>13100</v>
      </c>
      <c r="F29" s="21">
        <f>SUM('VAL YHT:LAIKUIS'!F29)</f>
        <v>0</v>
      </c>
      <c r="G29" s="21">
        <f>SUM('VAL YHT:LAIKUIS'!G29)</f>
        <v>13100</v>
      </c>
      <c r="H29" s="21">
        <f>SUM('VAL YHT:LAIKUIS'!H29)</f>
        <v>155500</v>
      </c>
      <c r="I29" s="48">
        <f>G29-H29</f>
        <v>-142400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7">C28+C25+C22+C14+C8</f>
        <v>0</v>
      </c>
      <c r="D31" s="28">
        <f t="shared" si="7"/>
        <v>0</v>
      </c>
      <c r="E31" s="28">
        <f t="shared" si="7"/>
        <v>26088709</v>
      </c>
      <c r="F31" s="28">
        <f t="shared" si="7"/>
        <v>0</v>
      </c>
      <c r="G31" s="28">
        <f t="shared" si="7"/>
        <v>26088709</v>
      </c>
      <c r="H31" s="28">
        <f t="shared" si="7"/>
        <v>28122125.810000002</v>
      </c>
      <c r="I31" s="28">
        <f t="shared" si="7"/>
        <v>-2033416.8100000005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8">SUM(C34)</f>
        <v>0</v>
      </c>
      <c r="D33" s="21">
        <f t="shared" si="8"/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 t="shared" si="8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>
        <f>SUM('VAL YHT:LAIKUIS'!E34)</f>
        <v>0</v>
      </c>
      <c r="F34" s="21">
        <f>SUM('VAL YHT:LAIKUIS'!F34)</f>
        <v>0</v>
      </c>
      <c r="G34" s="21">
        <f>SUM('VAL YHT:LAIKUIS'!G34)</f>
        <v>0</v>
      </c>
      <c r="H34" s="21">
        <f>SUM('VAL YHT:LAIKUIS'!H34)</f>
        <v>0</v>
      </c>
      <c r="I34" s="48">
        <f>E34-F34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176754967</v>
      </c>
      <c r="F38" s="21">
        <f>SUM(F39:F42)</f>
        <v>-68833</v>
      </c>
      <c r="G38" s="21">
        <f>SUM(G39:G42)</f>
        <v>176686134</v>
      </c>
      <c r="H38" s="21">
        <f>SUM(H39:H42)</f>
        <v>178124275.72870594</v>
      </c>
      <c r="I38" s="21">
        <f>I39+I40+I41+I42</f>
        <v>-1438141.7287059715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f>SUM('VAL YHT:LAIKUIS'!E39)</f>
        <v>138842311</v>
      </c>
      <c r="F39" s="21">
        <f>SUM('VAL YHT:LAIKUIS'!F39)</f>
        <v>-55784</v>
      </c>
      <c r="G39" s="21">
        <f>SUM('VAL YHT:LAIKUIS'!G39)</f>
        <v>138786527</v>
      </c>
      <c r="H39" s="21">
        <f>SUM('VAL YHT:LAIKUIS'!H39)</f>
        <v>141584033</v>
      </c>
      <c r="I39" s="48">
        <f>G39-H39</f>
        <v>-2797506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f>SUM('VAL YHT:LAIKUIS'!E40)</f>
        <v>30597745</v>
      </c>
      <c r="F40" s="21">
        <f>SUM('VAL YHT:LAIKUIS'!F40)</f>
        <v>-9348</v>
      </c>
      <c r="G40" s="21">
        <f>SUM('VAL YHT:LAIKUIS'!G40)</f>
        <v>30588397</v>
      </c>
      <c r="H40" s="21">
        <f>SUM('VAL YHT:LAIKUIS'!H40)</f>
        <v>31025869.375060983</v>
      </c>
      <c r="I40" s="48">
        <f t="shared" ref="I40:I42" si="9">G40-H40</f>
        <v>-437472.375060983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f>SUM('VAL YHT:LAIKUIS'!E41)</f>
        <v>8681266</v>
      </c>
      <c r="F41" s="21">
        <f>SUM('VAL YHT:LAIKUIS'!F41)</f>
        <v>-3701</v>
      </c>
      <c r="G41" s="21">
        <f>SUM('VAL YHT:LAIKUIS'!G41)</f>
        <v>8677565</v>
      </c>
      <c r="H41" s="21">
        <f>SUM('VAL YHT:LAIKUIS'!H41)</f>
        <v>8608365.7306425348</v>
      </c>
      <c r="I41" s="48">
        <f t="shared" si="9"/>
        <v>69199.269357465208</v>
      </c>
    </row>
    <row r="42" spans="1:9" x14ac:dyDescent="0.2">
      <c r="A42" s="22" t="s">
        <v>57</v>
      </c>
      <c r="B42" s="23" t="s">
        <v>20</v>
      </c>
      <c r="C42" s="24"/>
      <c r="D42" s="24"/>
      <c r="E42" s="21">
        <f>SUM('VAL YHT:LAIKUIS'!E42)</f>
        <v>-1366355</v>
      </c>
      <c r="F42" s="21">
        <f>SUM('VAL YHT:LAIKUIS'!F42)</f>
        <v>0</v>
      </c>
      <c r="G42" s="21">
        <f>SUM('VAL YHT:LAIKUIS'!G42)</f>
        <v>-1366355</v>
      </c>
      <c r="H42" s="21">
        <f>SUM('VAL YHT:LAIKUIS'!H42)</f>
        <v>-3093992.3769975463</v>
      </c>
      <c r="I42" s="48">
        <f t="shared" si="9"/>
        <v>1727637.3769975463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0">SUM(C45:C46)</f>
        <v>0</v>
      </c>
      <c r="D44" s="21">
        <f t="shared" si="10"/>
        <v>0</v>
      </c>
      <c r="E44" s="21">
        <f t="shared" si="10"/>
        <v>46581462</v>
      </c>
      <c r="F44" s="21">
        <f t="shared" si="10"/>
        <v>57940</v>
      </c>
      <c r="G44" s="21">
        <f t="shared" si="10"/>
        <v>46639402</v>
      </c>
      <c r="H44" s="21">
        <f t="shared" si="10"/>
        <v>48290665</v>
      </c>
      <c r="I44" s="21">
        <f>I45+I46</f>
        <v>-1651263</v>
      </c>
    </row>
    <row r="45" spans="1:9" x14ac:dyDescent="0.2">
      <c r="A45" s="22" t="s">
        <v>58</v>
      </c>
      <c r="B45" s="23" t="s">
        <v>21</v>
      </c>
      <c r="C45" s="24"/>
      <c r="D45" s="24"/>
      <c r="E45" s="21">
        <f>SUM('VAL YHT:LAIKUIS'!E45)</f>
        <v>9418696</v>
      </c>
      <c r="F45" s="21">
        <f>SUM('VAL YHT:LAIKUIS'!F45)</f>
        <v>0</v>
      </c>
      <c r="G45" s="21">
        <f>SUM('VAL YHT:LAIKUIS'!G45)</f>
        <v>9418696</v>
      </c>
      <c r="H45" s="21">
        <f>SUM('VAL YHT:LAIKUIS'!H45)</f>
        <v>9452797</v>
      </c>
      <c r="I45" s="48">
        <f>G45-H45</f>
        <v>-34101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f>SUM('VAL YHT:LAIKUIS'!E46)</f>
        <v>37162766</v>
      </c>
      <c r="F46" s="21">
        <f>SUM('VAL YHT:LAIKUIS'!F46)</f>
        <v>57940</v>
      </c>
      <c r="G46" s="21">
        <f>SUM('VAL YHT:LAIKUIS'!G46)</f>
        <v>37220706</v>
      </c>
      <c r="H46" s="21">
        <f>SUM('VAL YHT:LAIKUIS'!H46)</f>
        <v>38837868</v>
      </c>
      <c r="I46" s="48">
        <f>G46-H46</f>
        <v>-1617162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1">SUM(C49:C50)</f>
        <v>0</v>
      </c>
      <c r="D48" s="21">
        <f t="shared" si="11"/>
        <v>0</v>
      </c>
      <c r="E48" s="21">
        <f t="shared" si="11"/>
        <v>9591470</v>
      </c>
      <c r="F48" s="21">
        <f t="shared" si="11"/>
        <v>-600</v>
      </c>
      <c r="G48" s="21">
        <f t="shared" si="11"/>
        <v>9590870</v>
      </c>
      <c r="H48" s="21">
        <f t="shared" si="11"/>
        <v>9292289.5</v>
      </c>
      <c r="I48" s="21">
        <f>I49+I50</f>
        <v>298580.5</v>
      </c>
    </row>
    <row r="49" spans="1:9" x14ac:dyDescent="0.2">
      <c r="A49" s="22" t="s">
        <v>60</v>
      </c>
      <c r="B49" s="23" t="s">
        <v>23</v>
      </c>
      <c r="C49" s="24"/>
      <c r="D49" s="24"/>
      <c r="E49" s="21">
        <f>SUM('VAL YHT:LAIKUIS'!E49)</f>
        <v>9591470</v>
      </c>
      <c r="F49" s="21">
        <f>SUM('VAL YHT:LAIKUIS'!F49)</f>
        <v>-600</v>
      </c>
      <c r="G49" s="21">
        <f>SUM('VAL YHT:LAIKUIS'!G49)</f>
        <v>9590870</v>
      </c>
      <c r="H49" s="21">
        <f>SUM('VAL YHT:LAIKUIS'!H49)</f>
        <v>9292289.5</v>
      </c>
      <c r="I49" s="49">
        <f>G49-H49</f>
        <v>298580.5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f>SUM('VAL YHT:LAIKUIS'!E50)</f>
        <v>0</v>
      </c>
      <c r="F50" s="21">
        <f>SUM('VAL YHT:LAIKUIS'!F50)</f>
        <v>0</v>
      </c>
      <c r="G50" s="21">
        <f>SUM('VAL YHT:LAIKUIS'!G50)</f>
        <v>0</v>
      </c>
      <c r="H50" s="21">
        <f>SUM('VAL YHT:LAIKUIS'!H50)</f>
        <v>0</v>
      </c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2">SUM(C53:C55)</f>
        <v>0</v>
      </c>
      <c r="D52" s="21">
        <f t="shared" si="12"/>
        <v>0</v>
      </c>
      <c r="E52" s="21">
        <f t="shared" si="12"/>
        <v>17202668</v>
      </c>
      <c r="F52" s="21">
        <f t="shared" si="12"/>
        <v>0</v>
      </c>
      <c r="G52" s="21">
        <f t="shared" si="12"/>
        <v>17202668</v>
      </c>
      <c r="H52" s="21">
        <f t="shared" si="12"/>
        <v>20579347</v>
      </c>
      <c r="I52" s="21">
        <f>I53+I54</f>
        <v>-3376679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f>SUM('VAL YHT:LAIKUIS'!E53)</f>
        <v>17092168</v>
      </c>
      <c r="F53" s="21">
        <f>SUM('VAL YHT:LAIKUIS'!F53)</f>
        <v>0</v>
      </c>
      <c r="G53" s="21">
        <f>SUM('VAL YHT:LAIKUIS'!G53)</f>
        <v>17092168</v>
      </c>
      <c r="H53" s="21">
        <f>SUM('VAL YHT:LAIKUIS'!H53)</f>
        <v>20539347</v>
      </c>
      <c r="I53" s="48">
        <f>G53-H53</f>
        <v>-3447179</v>
      </c>
    </row>
    <row r="54" spans="1:9" x14ac:dyDescent="0.2">
      <c r="A54" s="22" t="s">
        <v>63</v>
      </c>
      <c r="B54" s="23" t="s">
        <v>27</v>
      </c>
      <c r="C54" s="24"/>
      <c r="D54" s="24"/>
      <c r="E54" s="21">
        <f>SUM('VAL YHT:LAIKUIS'!E54)</f>
        <v>110500</v>
      </c>
      <c r="F54" s="21">
        <f>SUM('VAL YHT:LAIKUIS'!F54)</f>
        <v>0</v>
      </c>
      <c r="G54" s="21">
        <f>SUM('VAL YHT:LAIKUIS'!G54)</f>
        <v>110500</v>
      </c>
      <c r="H54" s="21">
        <f>SUM('VAL YHT:LAIKUIS'!H54)</f>
        <v>40000</v>
      </c>
      <c r="I54" s="48">
        <f t="shared" ref="I54:I55" si="13">G54-H54</f>
        <v>70500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f>SUM('VAL YHT:LAIKUIS'!E55)</f>
        <v>0</v>
      </c>
      <c r="F55" s="21">
        <f>SUM('VAL YHT:LAIKUIS'!F55)</f>
        <v>0</v>
      </c>
      <c r="G55" s="21">
        <f>SUM('VAL YHT:LAIKUIS'!G55)</f>
        <v>0</v>
      </c>
      <c r="H55" s="21">
        <f>SUM('VAL YHT:LAIKUIS'!H55)</f>
        <v>0</v>
      </c>
      <c r="I55" s="48">
        <f t="shared" si="13"/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4">SUM(C58:C59)</f>
        <v>0</v>
      </c>
      <c r="D57" s="21">
        <f t="shared" si="14"/>
        <v>0</v>
      </c>
      <c r="E57" s="21">
        <f t="shared" si="14"/>
        <v>48592517</v>
      </c>
      <c r="F57" s="21">
        <f t="shared" si="14"/>
        <v>-2100</v>
      </c>
      <c r="G57" s="21">
        <f t="shared" si="14"/>
        <v>48590417</v>
      </c>
      <c r="H57" s="21">
        <f t="shared" si="14"/>
        <v>48501115.5</v>
      </c>
      <c r="I57" s="21">
        <f>I58+I59</f>
        <v>89301.5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f>SUM('VAL YHT:LAIKUIS'!E58)</f>
        <v>47751649</v>
      </c>
      <c r="F58" s="21">
        <f>SUM('VAL YHT:LAIKUIS'!F58)</f>
        <v>0</v>
      </c>
      <c r="G58" s="21">
        <f>SUM('VAL YHT:LAIKUIS'!G58)</f>
        <v>47751649</v>
      </c>
      <c r="H58" s="21">
        <f>SUM('VAL YHT:LAIKUIS'!H58)</f>
        <v>47788491.5</v>
      </c>
      <c r="I58" s="48">
        <f>G58-H58</f>
        <v>-36842.5</v>
      </c>
    </row>
    <row r="59" spans="1:9" x14ac:dyDescent="0.2">
      <c r="A59" s="22" t="s">
        <v>66</v>
      </c>
      <c r="B59" s="23" t="s">
        <v>31</v>
      </c>
      <c r="C59" s="24"/>
      <c r="D59" s="24"/>
      <c r="E59" s="21">
        <f>SUM('VAL YHT:LAIKUIS'!E59)</f>
        <v>840868</v>
      </c>
      <c r="F59" s="21">
        <f>SUM('VAL YHT:LAIKUIS'!F59)</f>
        <v>-2100</v>
      </c>
      <c r="G59" s="21">
        <f>SUM('VAL YHT:LAIKUIS'!G59)</f>
        <v>838768</v>
      </c>
      <c r="H59" s="21">
        <f>SUM('VAL YHT:LAIKUIS'!H59)</f>
        <v>712624</v>
      </c>
      <c r="I59" s="48">
        <f>G59-H59</f>
        <v>126144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H61" si="15">C57+C52+C48+C44+C38</f>
        <v>0</v>
      </c>
      <c r="D61" s="28">
        <f t="shared" si="15"/>
        <v>0</v>
      </c>
      <c r="E61" s="28">
        <f t="shared" si="15"/>
        <v>298723084</v>
      </c>
      <c r="F61" s="28">
        <f t="shared" si="15"/>
        <v>-13593</v>
      </c>
      <c r="G61" s="28">
        <f t="shared" si="15"/>
        <v>298709491</v>
      </c>
      <c r="H61" s="28">
        <f t="shared" si="15"/>
        <v>304787692.72870594</v>
      </c>
      <c r="I61" s="28">
        <f>I57+I52+I48+I44+I38</f>
        <v>-6078201.7287059715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I63" si="16">C31+C33-C61</f>
        <v>0</v>
      </c>
      <c r="D63" s="28">
        <f t="shared" si="16"/>
        <v>0</v>
      </c>
      <c r="E63" s="28">
        <f>E31+E33-E61</f>
        <v>-272634375</v>
      </c>
      <c r="F63" s="28">
        <f t="shared" si="16"/>
        <v>13593</v>
      </c>
      <c r="G63" s="28">
        <f t="shared" si="16"/>
        <v>-272620782</v>
      </c>
      <c r="H63" s="28">
        <f t="shared" si="16"/>
        <v>-276665566.91870594</v>
      </c>
      <c r="I63" s="28">
        <f t="shared" si="16"/>
        <v>4044784.918705971</v>
      </c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4" orientation="portrait" r:id="rId1"/>
  <headerFooter alignWithMargins="0"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>
    <pageSetUpPr fitToPage="1"/>
  </sheetPr>
  <dimension ref="A1:K31"/>
  <sheetViews>
    <sheetView zoomScale="75" zoomScaleNormal="75" workbookViewId="0">
      <pane xSplit="3" ySplit="5" topLeftCell="F6" activePane="bottomRight" state="frozen"/>
      <selection activeCell="H13" sqref="H13"/>
      <selection pane="topRight" activeCell="H13" sqref="H13"/>
      <selection pane="bottomLeft" activeCell="H13" sqref="H13"/>
      <selection pane="bottomRight" activeCell="F6" sqref="F6"/>
    </sheetView>
  </sheetViews>
  <sheetFormatPr defaultColWidth="9.140625" defaultRowHeight="12.75" x14ac:dyDescent="0.2"/>
  <cols>
    <col min="1" max="2" width="6.28515625" style="5" customWidth="1"/>
    <col min="3" max="3" width="56.140625" style="5" bestFit="1" customWidth="1"/>
    <col min="4" max="5" width="16.7109375" style="5" hidden="1" customWidth="1"/>
    <col min="6" max="10" width="16.7109375" style="5" customWidth="1"/>
    <col min="11" max="11" width="9.7109375" style="5" bestFit="1" customWidth="1"/>
    <col min="12" max="16384" width="9.140625" style="5"/>
  </cols>
  <sheetData>
    <row r="1" spans="1:11" x14ac:dyDescent="0.2">
      <c r="A1" s="9"/>
      <c r="B1" s="9"/>
      <c r="C1" s="10"/>
      <c r="D1" s="11"/>
      <c r="E1" s="11"/>
      <c r="F1" s="11"/>
      <c r="G1" s="11"/>
      <c r="H1" s="11"/>
      <c r="I1" s="11"/>
      <c r="J1" s="11"/>
    </row>
    <row r="2" spans="1:11" ht="33" customHeight="1" x14ac:dyDescent="0.2">
      <c r="A2" s="12"/>
      <c r="B2" s="12"/>
      <c r="C2" s="13"/>
      <c r="D2" s="14" t="s">
        <v>68</v>
      </c>
      <c r="E2" s="14" t="s">
        <v>69</v>
      </c>
      <c r="F2" s="14" t="s">
        <v>94</v>
      </c>
      <c r="G2" s="14" t="s">
        <v>70</v>
      </c>
      <c r="H2" s="14" t="s">
        <v>92</v>
      </c>
      <c r="I2" s="14" t="s">
        <v>93</v>
      </c>
      <c r="J2" s="14" t="s">
        <v>71</v>
      </c>
      <c r="K2" s="14" t="s">
        <v>99</v>
      </c>
    </row>
    <row r="3" spans="1:11" x14ac:dyDescent="0.2">
      <c r="A3" s="12"/>
      <c r="B3" s="12"/>
      <c r="C3" s="6" t="s">
        <v>78</v>
      </c>
      <c r="D3" s="14"/>
      <c r="E3" s="14"/>
      <c r="F3" s="14"/>
      <c r="G3" s="14"/>
      <c r="H3" s="14"/>
      <c r="I3" s="14"/>
      <c r="J3" s="14"/>
    </row>
    <row r="4" spans="1:11" x14ac:dyDescent="0.2">
      <c r="A4" s="12"/>
      <c r="B4" s="12"/>
      <c r="C4" s="6" t="s">
        <v>86</v>
      </c>
      <c r="D4" s="15"/>
      <c r="E4" s="15"/>
      <c r="F4" s="15"/>
      <c r="G4" s="15"/>
      <c r="H4" s="15"/>
      <c r="I4" s="15"/>
      <c r="J4" s="15"/>
    </row>
    <row r="5" spans="1:11" x14ac:dyDescent="0.2">
      <c r="A5" s="12"/>
      <c r="B5" s="12"/>
      <c r="C5" s="13" t="s">
        <v>34</v>
      </c>
      <c r="D5" s="16"/>
      <c r="E5" s="17"/>
      <c r="F5" s="16"/>
      <c r="G5" s="17"/>
      <c r="H5" s="17"/>
      <c r="I5" s="17"/>
      <c r="J5" s="17"/>
    </row>
    <row r="6" spans="1:11" ht="15" x14ac:dyDescent="0.25">
      <c r="A6" s="32"/>
      <c r="B6" s="32"/>
      <c r="C6" s="27" t="s">
        <v>75</v>
      </c>
      <c r="D6" s="30"/>
      <c r="E6" s="30"/>
      <c r="F6" s="30"/>
      <c r="G6" s="30"/>
      <c r="H6" s="30"/>
      <c r="I6" s="30"/>
      <c r="J6" s="30"/>
    </row>
    <row r="7" spans="1:11" x14ac:dyDescent="0.2">
      <c r="A7" s="18"/>
      <c r="B7" s="18"/>
      <c r="C7" s="19" t="s">
        <v>34</v>
      </c>
      <c r="D7" s="8"/>
      <c r="E7" s="2"/>
      <c r="F7" s="8"/>
      <c r="G7" s="2"/>
      <c r="H7" s="2"/>
      <c r="I7" s="2"/>
      <c r="J7" s="2"/>
    </row>
    <row r="8" spans="1:11" x14ac:dyDescent="0.2">
      <c r="A8" s="20"/>
      <c r="B8" s="20"/>
      <c r="C8" s="3" t="s">
        <v>76</v>
      </c>
      <c r="D8" s="21">
        <f>SUM(D9:D10)</f>
        <v>0</v>
      </c>
      <c r="E8" s="21">
        <f>SUM(E9:E10)</f>
        <v>0</v>
      </c>
      <c r="F8" s="21">
        <f>F10-F9</f>
        <v>-2000000</v>
      </c>
      <c r="G8" s="21">
        <f>G10-G9</f>
        <v>0</v>
      </c>
      <c r="H8" s="21">
        <f>H10-H9</f>
        <v>-2000000</v>
      </c>
      <c r="I8" s="21">
        <f>I10-I9</f>
        <v>-2000000</v>
      </c>
      <c r="J8" s="21">
        <f>IF(I8=0,0,I8-H8)</f>
        <v>0</v>
      </c>
    </row>
    <row r="9" spans="1:11" x14ac:dyDescent="0.2">
      <c r="A9" s="5" t="s">
        <v>72</v>
      </c>
      <c r="D9" s="24"/>
      <c r="E9" s="24"/>
      <c r="F9" s="21">
        <v>2000000</v>
      </c>
      <c r="G9" s="21">
        <f>G12+G15+G18+G21+G24</f>
        <v>0</v>
      </c>
      <c r="H9" s="21">
        <f t="shared" ref="H9:H25" si="0">F9+G9</f>
        <v>2000000</v>
      </c>
      <c r="I9" s="37">
        <v>2000000</v>
      </c>
      <c r="J9" s="21">
        <f>IF(I9="","",I9-H9)</f>
        <v>0</v>
      </c>
    </row>
    <row r="10" spans="1:11" x14ac:dyDescent="0.2">
      <c r="A10" s="5" t="s">
        <v>79</v>
      </c>
      <c r="D10" s="24"/>
      <c r="E10" s="24"/>
      <c r="F10" s="21">
        <f>F13+F16+F19+F22+F25</f>
        <v>0</v>
      </c>
      <c r="G10" s="21">
        <f>G13+G16+G19+G22+G25</f>
        <v>0</v>
      </c>
      <c r="H10" s="21">
        <f t="shared" si="0"/>
        <v>0</v>
      </c>
      <c r="I10" s="36">
        <f>I13+I16+I19+I22+I25</f>
        <v>0</v>
      </c>
      <c r="J10" s="21">
        <f>IF(I10="","",I10-H10)</f>
        <v>0</v>
      </c>
    </row>
    <row r="11" spans="1:11" x14ac:dyDescent="0.2">
      <c r="B11" s="5" t="s">
        <v>80</v>
      </c>
      <c r="D11" s="24"/>
      <c r="E11" s="24"/>
      <c r="F11" s="39"/>
      <c r="G11" s="39"/>
      <c r="H11" s="39">
        <f t="shared" si="0"/>
        <v>0</v>
      </c>
      <c r="I11" s="40"/>
      <c r="J11" s="39"/>
    </row>
    <row r="12" spans="1:11" x14ac:dyDescent="0.2">
      <c r="A12" s="22"/>
      <c r="B12" s="22"/>
      <c r="C12" s="23" t="s">
        <v>72</v>
      </c>
      <c r="D12" s="24"/>
      <c r="E12" s="24"/>
      <c r="F12" s="39"/>
      <c r="G12" s="39"/>
      <c r="H12" s="39">
        <f t="shared" si="0"/>
        <v>0</v>
      </c>
      <c r="I12" s="41"/>
      <c r="J12" s="39"/>
    </row>
    <row r="13" spans="1:11" x14ac:dyDescent="0.2">
      <c r="A13" s="22"/>
      <c r="B13" s="22"/>
      <c r="C13" s="23" t="s">
        <v>79</v>
      </c>
      <c r="D13" s="24"/>
      <c r="E13" s="24"/>
      <c r="F13" s="39"/>
      <c r="G13" s="39"/>
      <c r="H13" s="39">
        <f t="shared" si="0"/>
        <v>0</v>
      </c>
      <c r="I13" s="40"/>
      <c r="J13" s="39"/>
    </row>
    <row r="14" spans="1:11" x14ac:dyDescent="0.2">
      <c r="A14" s="22"/>
      <c r="B14" s="42" t="s">
        <v>81</v>
      </c>
      <c r="C14" s="23"/>
      <c r="D14" s="24"/>
      <c r="E14" s="24"/>
      <c r="F14" s="39"/>
      <c r="G14" s="39"/>
      <c r="H14" s="39">
        <f t="shared" si="0"/>
        <v>0</v>
      </c>
      <c r="I14" s="41"/>
      <c r="J14" s="39"/>
    </row>
    <row r="15" spans="1:11" x14ac:dyDescent="0.2">
      <c r="A15" s="22"/>
      <c r="B15" s="22"/>
      <c r="C15" s="23" t="s">
        <v>72</v>
      </c>
      <c r="D15" s="24"/>
      <c r="E15" s="24"/>
      <c r="F15" s="39"/>
      <c r="G15" s="39"/>
      <c r="H15" s="39">
        <f t="shared" si="0"/>
        <v>0</v>
      </c>
      <c r="I15" s="40"/>
      <c r="J15" s="39"/>
    </row>
    <row r="16" spans="1:11" x14ac:dyDescent="0.2">
      <c r="A16" s="22"/>
      <c r="B16" s="22"/>
      <c r="C16" s="23" t="s">
        <v>79</v>
      </c>
      <c r="D16" s="24"/>
      <c r="E16" s="24"/>
      <c r="F16" s="39"/>
      <c r="G16" s="39"/>
      <c r="H16" s="39">
        <f t="shared" si="0"/>
        <v>0</v>
      </c>
      <c r="I16" s="41"/>
      <c r="J16" s="39"/>
    </row>
    <row r="17" spans="1:10" x14ac:dyDescent="0.2">
      <c r="A17" s="22"/>
      <c r="B17" s="42" t="s">
        <v>82</v>
      </c>
      <c r="C17" s="23"/>
      <c r="D17" s="24"/>
      <c r="E17" s="24"/>
      <c r="F17" s="39"/>
      <c r="G17" s="39"/>
      <c r="H17" s="39">
        <f t="shared" si="0"/>
        <v>0</v>
      </c>
      <c r="I17" s="40"/>
      <c r="J17" s="39"/>
    </row>
    <row r="18" spans="1:10" x14ac:dyDescent="0.2">
      <c r="A18" s="22"/>
      <c r="B18" s="22"/>
      <c r="C18" s="23" t="s">
        <v>72</v>
      </c>
      <c r="D18" s="24"/>
      <c r="E18" s="24"/>
      <c r="F18" s="39"/>
      <c r="G18" s="39"/>
      <c r="H18" s="39">
        <f t="shared" si="0"/>
        <v>0</v>
      </c>
      <c r="I18" s="41"/>
      <c r="J18" s="39"/>
    </row>
    <row r="19" spans="1:10" x14ac:dyDescent="0.2">
      <c r="A19" s="22"/>
      <c r="B19" s="22"/>
      <c r="C19" s="23" t="s">
        <v>79</v>
      </c>
      <c r="D19" s="24"/>
      <c r="E19" s="24"/>
      <c r="F19" s="39"/>
      <c r="G19" s="39"/>
      <c r="H19" s="39">
        <f t="shared" si="0"/>
        <v>0</v>
      </c>
      <c r="I19" s="40"/>
      <c r="J19" s="39"/>
    </row>
    <row r="20" spans="1:10" x14ac:dyDescent="0.2">
      <c r="A20" s="22"/>
      <c r="B20" s="42" t="s">
        <v>83</v>
      </c>
      <c r="C20" s="23"/>
      <c r="D20" s="24"/>
      <c r="E20" s="24"/>
      <c r="F20" s="39"/>
      <c r="G20" s="39"/>
      <c r="H20" s="39">
        <f t="shared" si="0"/>
        <v>0</v>
      </c>
      <c r="I20" s="41"/>
      <c r="J20" s="39"/>
    </row>
    <row r="21" spans="1:10" x14ac:dyDescent="0.2">
      <c r="A21" s="22"/>
      <c r="B21" s="22"/>
      <c r="C21" s="23" t="s">
        <v>72</v>
      </c>
      <c r="D21" s="24"/>
      <c r="E21" s="24"/>
      <c r="F21" s="39"/>
      <c r="G21" s="39"/>
      <c r="H21" s="39">
        <f t="shared" si="0"/>
        <v>0</v>
      </c>
      <c r="I21" s="40"/>
      <c r="J21" s="39"/>
    </row>
    <row r="22" spans="1:10" x14ac:dyDescent="0.2">
      <c r="A22" s="22"/>
      <c r="B22" s="22"/>
      <c r="C22" s="23" t="s">
        <v>79</v>
      </c>
      <c r="D22" s="24"/>
      <c r="E22" s="24"/>
      <c r="F22" s="39"/>
      <c r="G22" s="39"/>
      <c r="H22" s="39">
        <f t="shared" si="0"/>
        <v>0</v>
      </c>
      <c r="I22" s="41"/>
      <c r="J22" s="39"/>
    </row>
    <row r="23" spans="1:10" x14ac:dyDescent="0.2">
      <c r="A23" s="22"/>
      <c r="B23" s="42" t="s">
        <v>84</v>
      </c>
      <c r="C23" s="23"/>
      <c r="D23" s="24"/>
      <c r="E23" s="24"/>
      <c r="F23" s="39"/>
      <c r="G23" s="39"/>
      <c r="H23" s="39">
        <f t="shared" si="0"/>
        <v>0</v>
      </c>
      <c r="I23" s="40"/>
      <c r="J23" s="39"/>
    </row>
    <row r="24" spans="1:10" x14ac:dyDescent="0.2">
      <c r="A24" s="22"/>
      <c r="C24" s="23" t="s">
        <v>72</v>
      </c>
      <c r="D24" s="24"/>
      <c r="E24" s="24"/>
      <c r="F24" s="39"/>
      <c r="G24" s="39"/>
      <c r="H24" s="39">
        <f t="shared" si="0"/>
        <v>0</v>
      </c>
      <c r="I24" s="41"/>
      <c r="J24" s="39"/>
    </row>
    <row r="25" spans="1:10" x14ac:dyDescent="0.2">
      <c r="A25" s="22"/>
      <c r="B25" s="22"/>
      <c r="C25" s="23" t="s">
        <v>79</v>
      </c>
      <c r="D25" s="24"/>
      <c r="E25" s="24"/>
      <c r="F25" s="39"/>
      <c r="G25" s="39"/>
      <c r="H25" s="39">
        <f t="shared" si="0"/>
        <v>0</v>
      </c>
      <c r="I25" s="40"/>
      <c r="J25" s="39"/>
    </row>
    <row r="26" spans="1:10" x14ac:dyDescent="0.2">
      <c r="A26" s="22"/>
      <c r="B26" s="22"/>
      <c r="C26" s="23"/>
      <c r="D26" s="24"/>
      <c r="E26" s="24"/>
      <c r="F26" s="24"/>
      <c r="G26" s="24"/>
      <c r="H26" s="24"/>
      <c r="I26" s="24"/>
      <c r="J26" s="24"/>
    </row>
    <row r="27" spans="1:10" x14ac:dyDescent="0.2">
      <c r="A27" s="25"/>
      <c r="B27" s="3" t="s">
        <v>73</v>
      </c>
      <c r="C27" s="3"/>
      <c r="D27" s="21">
        <f>SUM(D29:D30)</f>
        <v>0</v>
      </c>
      <c r="E27" s="21">
        <f>SUM(E29:E30)</f>
        <v>0</v>
      </c>
      <c r="F27" s="21">
        <f>F29</f>
        <v>0</v>
      </c>
      <c r="G27" s="21">
        <f>G29</f>
        <v>0</v>
      </c>
      <c r="H27" s="21">
        <f>H29</f>
        <v>0</v>
      </c>
      <c r="I27" s="21">
        <f>I29</f>
        <v>0</v>
      </c>
      <c r="J27" s="21">
        <f>IF(I27=0,0,I27-H27)</f>
        <v>0</v>
      </c>
    </row>
    <row r="28" spans="1:10" x14ac:dyDescent="0.2">
      <c r="A28" s="42" t="s">
        <v>85</v>
      </c>
      <c r="B28" s="22"/>
      <c r="C28" s="1"/>
      <c r="D28" s="24"/>
      <c r="E28" s="24"/>
      <c r="F28" s="21"/>
      <c r="G28" s="21"/>
      <c r="H28" s="21"/>
      <c r="I28" s="24"/>
      <c r="J28" s="21"/>
    </row>
    <row r="29" spans="1:10" x14ac:dyDescent="0.2">
      <c r="A29" s="22"/>
      <c r="B29" s="22"/>
      <c r="C29" s="23" t="s">
        <v>77</v>
      </c>
      <c r="D29" s="24"/>
      <c r="E29" s="24"/>
      <c r="F29" s="21"/>
      <c r="G29" s="21"/>
      <c r="H29" s="21">
        <f>F29+G29</f>
        <v>0</v>
      </c>
      <c r="I29" s="37"/>
      <c r="J29" s="21" t="str">
        <f>IF(I29="","",I29-H29)</f>
        <v/>
      </c>
    </row>
    <row r="30" spans="1:10" x14ac:dyDescent="0.2">
      <c r="A30" s="22"/>
      <c r="B30" s="22"/>
      <c r="C30" s="23" t="s">
        <v>74</v>
      </c>
      <c r="D30" s="24"/>
      <c r="E30" s="24"/>
      <c r="F30" s="21"/>
      <c r="G30" s="21"/>
      <c r="H30" s="21">
        <f>F30+G30</f>
        <v>0</v>
      </c>
      <c r="I30" s="36"/>
      <c r="J30" s="21" t="str">
        <f>IF(I30="","",I30-H30)</f>
        <v/>
      </c>
    </row>
    <row r="31" spans="1:10" x14ac:dyDescent="0.2">
      <c r="A31" s="22"/>
      <c r="B31" s="22"/>
      <c r="C31" s="23"/>
      <c r="D31" s="24"/>
      <c r="E31" s="24"/>
      <c r="F31" s="24"/>
      <c r="G31" s="24"/>
      <c r="H31" s="24"/>
      <c r="I31" s="24"/>
      <c r="J31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86" orientation="landscape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I63"/>
  <sheetViews>
    <sheetView zoomScale="85" workbookViewId="0">
      <pane xSplit="2" ySplit="5" topLeftCell="E15" activePane="bottomRight" state="frozen"/>
      <selection activeCell="L43" sqref="L43"/>
      <selection pane="topRight" activeCell="L43" sqref="L43"/>
      <selection pane="bottomLeft" activeCell="L43" sqref="L4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9" x14ac:dyDescent="0.2">
      <c r="A4" s="12"/>
      <c r="B4" s="6" t="s">
        <v>88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>I9+I10+I11+I12</f>
        <v>0</v>
      </c>
    </row>
    <row r="9" spans="1:9" x14ac:dyDescent="0.2">
      <c r="A9" s="22" t="s">
        <v>39</v>
      </c>
      <c r="B9" s="23" t="s">
        <v>1</v>
      </c>
      <c r="C9" s="24"/>
      <c r="D9" s="24"/>
      <c r="E9" s="21"/>
      <c r="F9" s="21"/>
      <c r="G9" s="21">
        <f>E9+F9</f>
        <v>0</v>
      </c>
      <c r="H9" s="37"/>
      <c r="I9" s="47">
        <f>G9-H9</f>
        <v>0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>
        <v>0</v>
      </c>
      <c r="F11" s="21"/>
      <c r="G11" s="21">
        <f>E11+F11</f>
        <v>0</v>
      </c>
      <c r="H11" s="36"/>
      <c r="I11" s="47">
        <f t="shared" si="1"/>
        <v>0</v>
      </c>
    </row>
    <row r="12" spans="1:9" x14ac:dyDescent="0.2">
      <c r="A12" s="22" t="s">
        <v>43</v>
      </c>
      <c r="B12" s="23" t="s">
        <v>3</v>
      </c>
      <c r="C12" s="24"/>
      <c r="D12" s="24"/>
      <c r="E12" s="21">
        <v>0</v>
      </c>
      <c r="F12" s="21"/>
      <c r="G12" s="21">
        <f>E12+F12</f>
        <v>0</v>
      </c>
      <c r="H12" s="36"/>
      <c r="I12" s="47">
        <f t="shared" si="1"/>
        <v>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>
        <f t="shared" si="2"/>
        <v>0</v>
      </c>
      <c r="I14" s="21">
        <f>I15+I16+I17+I18+I19+I20</f>
        <v>0</v>
      </c>
    </row>
    <row r="15" spans="1:9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/>
      <c r="F17" s="21"/>
      <c r="G17" s="21">
        <f t="shared" si="3"/>
        <v>0</v>
      </c>
      <c r="H17" s="36"/>
      <c r="I17" s="47">
        <f t="shared" si="4"/>
        <v>0</v>
      </c>
    </row>
    <row r="18" spans="1:9" x14ac:dyDescent="0.2">
      <c r="A18" s="22" t="s">
        <v>47</v>
      </c>
      <c r="B18" s="23" t="s">
        <v>8</v>
      </c>
      <c r="C18" s="24"/>
      <c r="D18" s="24"/>
      <c r="E18" s="21"/>
      <c r="F18" s="21"/>
      <c r="G18" s="21">
        <f t="shared" si="3"/>
        <v>0</v>
      </c>
      <c r="H18" s="36"/>
      <c r="I18" s="47">
        <f t="shared" si="4"/>
        <v>0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/>
      <c r="F20" s="21"/>
      <c r="G20" s="21">
        <f t="shared" si="3"/>
        <v>0</v>
      </c>
      <c r="H20" s="36"/>
      <c r="I20" s="47">
        <f t="shared" si="4"/>
        <v>0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  <c r="I22" s="21">
        <f>I23</f>
        <v>0</v>
      </c>
    </row>
    <row r="23" spans="1:9" x14ac:dyDescent="0.2">
      <c r="A23" s="22" t="s">
        <v>50</v>
      </c>
      <c r="B23" s="23" t="s">
        <v>11</v>
      </c>
      <c r="C23" s="24"/>
      <c r="D23" s="24"/>
      <c r="E23" s="21"/>
      <c r="F23" s="21"/>
      <c r="G23" s="21">
        <f>E23+F23</f>
        <v>0</v>
      </c>
      <c r="H23" s="35"/>
      <c r="I23" s="44">
        <f>G23-H23</f>
        <v>0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0</v>
      </c>
      <c r="I25" s="21">
        <f>I26</f>
        <v>0</v>
      </c>
    </row>
    <row r="26" spans="1:9" x14ac:dyDescent="0.2">
      <c r="A26" s="22" t="s">
        <v>51</v>
      </c>
      <c r="B26" s="23" t="s">
        <v>12</v>
      </c>
      <c r="C26" s="24"/>
      <c r="D26" s="24"/>
      <c r="E26" s="21"/>
      <c r="F26" s="21"/>
      <c r="G26" s="21">
        <f>E26+F26</f>
        <v>0</v>
      </c>
      <c r="H26" s="35"/>
      <c r="I26" s="44">
        <f>G26-H26</f>
        <v>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21">
        <f>I29</f>
        <v>0</v>
      </c>
    </row>
    <row r="29" spans="1:9" x14ac:dyDescent="0.2">
      <c r="A29" s="22" t="s">
        <v>52</v>
      </c>
      <c r="B29" s="23" t="s">
        <v>13</v>
      </c>
      <c r="C29" s="24"/>
      <c r="D29" s="24"/>
      <c r="E29" s="21"/>
      <c r="F29" s="21"/>
      <c r="G29" s="21">
        <f>E29+F29</f>
        <v>0</v>
      </c>
      <c r="H29" s="36"/>
      <c r="I29" s="48">
        <f>G29-H29</f>
        <v>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0</v>
      </c>
      <c r="F31" s="28">
        <f t="shared" si="8"/>
        <v>0</v>
      </c>
      <c r="G31" s="28">
        <f t="shared" si="8"/>
        <v>0</v>
      </c>
      <c r="H31" s="28">
        <f t="shared" si="8"/>
        <v>0</v>
      </c>
      <c r="I31" s="28">
        <f t="shared" si="8"/>
        <v>0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/>
      <c r="I34" s="48">
        <f>G34-H34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7109783</v>
      </c>
      <c r="F38" s="21">
        <f>SUM(F39:F42)</f>
        <v>0</v>
      </c>
      <c r="G38" s="21">
        <f>SUM(G39:G42)</f>
        <v>7109783</v>
      </c>
      <c r="H38" s="21">
        <f>SUM(H39:H42)</f>
        <v>7379434</v>
      </c>
      <c r="I38" s="21">
        <f>I39+I40+I41+I42</f>
        <v>-269651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v>330434</v>
      </c>
      <c r="F39" s="21"/>
      <c r="G39" s="21">
        <f>E39+F39</f>
        <v>330434</v>
      </c>
      <c r="H39" s="36">
        <v>330434</v>
      </c>
      <c r="I39" s="48">
        <f>G39-H39</f>
        <v>0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6758664</v>
      </c>
      <c r="F40" s="21"/>
      <c r="G40" s="21">
        <f>E40+F40</f>
        <v>6758664</v>
      </c>
      <c r="H40" s="36">
        <v>7028315</v>
      </c>
      <c r="I40" s="48">
        <f t="shared" ref="I40:I42" si="10">G40-H40</f>
        <v>-269651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20685</v>
      </c>
      <c r="F41" s="21"/>
      <c r="G41" s="21">
        <f>E41+F41</f>
        <v>20685</v>
      </c>
      <c r="H41" s="36">
        <v>20685</v>
      </c>
      <c r="I41" s="48">
        <f t="shared" si="10"/>
        <v>0</v>
      </c>
    </row>
    <row r="42" spans="1:9" x14ac:dyDescent="0.2">
      <c r="A42" s="22" t="s">
        <v>57</v>
      </c>
      <c r="B42" s="23" t="s">
        <v>20</v>
      </c>
      <c r="C42" s="24"/>
      <c r="D42" s="24"/>
      <c r="E42" s="21"/>
      <c r="F42" s="21"/>
      <c r="G42" s="21">
        <f>E42+F42</f>
        <v>0</v>
      </c>
      <c r="H42" s="38"/>
      <c r="I42" s="48">
        <f t="shared" si="10"/>
        <v>0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0</v>
      </c>
      <c r="F44" s="21">
        <f t="shared" si="11"/>
        <v>0</v>
      </c>
      <c r="G44" s="21">
        <f t="shared" si="11"/>
        <v>0</v>
      </c>
      <c r="H44" s="21">
        <f t="shared" si="11"/>
        <v>0</v>
      </c>
      <c r="I44" s="21">
        <f>I45+I46</f>
        <v>0</v>
      </c>
    </row>
    <row r="45" spans="1:9" x14ac:dyDescent="0.2">
      <c r="A45" s="22" t="s">
        <v>58</v>
      </c>
      <c r="B45" s="23" t="s">
        <v>21</v>
      </c>
      <c r="C45" s="24"/>
      <c r="D45" s="24"/>
      <c r="E45" s="21"/>
      <c r="F45" s="21"/>
      <c r="G45" s="21">
        <f>E45+F45</f>
        <v>0</v>
      </c>
      <c r="H45" s="36"/>
      <c r="I45" s="48">
        <f>G45-H45</f>
        <v>0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v>0</v>
      </c>
      <c r="F46" s="21"/>
      <c r="G46" s="21">
        <f>E46+F46</f>
        <v>0</v>
      </c>
      <c r="H46" s="38">
        <v>0</v>
      </c>
      <c r="I46" s="48">
        <f>G46-H46</f>
        <v>0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0</v>
      </c>
      <c r="F48" s="21">
        <f t="shared" si="12"/>
        <v>0</v>
      </c>
      <c r="G48" s="21">
        <f t="shared" si="12"/>
        <v>0</v>
      </c>
      <c r="H48" s="21">
        <f t="shared" si="12"/>
        <v>0</v>
      </c>
      <c r="I48" s="21">
        <f>I49+I50</f>
        <v>0</v>
      </c>
    </row>
    <row r="49" spans="1:9" x14ac:dyDescent="0.2">
      <c r="A49" s="22" t="s">
        <v>60</v>
      </c>
      <c r="B49" s="23" t="s">
        <v>23</v>
      </c>
      <c r="C49" s="24"/>
      <c r="D49" s="24"/>
      <c r="E49" s="21"/>
      <c r="F49" s="21"/>
      <c r="G49" s="21">
        <f>E49+F49</f>
        <v>0</v>
      </c>
      <c r="H49" s="36"/>
      <c r="I49" s="49">
        <f>G49-H49</f>
        <v>0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1">
        <f>I53+I54</f>
        <v>0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v>0</v>
      </c>
      <c r="F53" s="21"/>
      <c r="G53" s="21">
        <f>E53+F53</f>
        <v>0</v>
      </c>
      <c r="H53" s="36"/>
      <c r="I53" s="48">
        <f>G53-H53</f>
        <v>0</v>
      </c>
    </row>
    <row r="54" spans="1:9" x14ac:dyDescent="0.2">
      <c r="A54" s="22" t="s">
        <v>63</v>
      </c>
      <c r="B54" s="23" t="s">
        <v>27</v>
      </c>
      <c r="C54" s="24"/>
      <c r="D54" s="24"/>
      <c r="E54" s="21"/>
      <c r="F54" s="21"/>
      <c r="G54" s="21">
        <f>E54+F54</f>
        <v>0</v>
      </c>
      <c r="H54" s="36"/>
      <c r="I54" s="48">
        <f t="shared" ref="I54:I55" si="14">G54-H54</f>
        <v>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 t="shared" si="14"/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5">SUM(C58:C59)</f>
        <v>0</v>
      </c>
      <c r="D57" s="21">
        <f t="shared" si="15"/>
        <v>0</v>
      </c>
      <c r="E57" s="21">
        <f t="shared" si="15"/>
        <v>0</v>
      </c>
      <c r="F57" s="21">
        <f t="shared" si="15"/>
        <v>0</v>
      </c>
      <c r="G57" s="21">
        <f t="shared" si="15"/>
        <v>0</v>
      </c>
      <c r="H57" s="21">
        <f t="shared" si="15"/>
        <v>0</v>
      </c>
      <c r="I57" s="21">
        <f>I58+I59</f>
        <v>0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v>0</v>
      </c>
      <c r="F58" s="21"/>
      <c r="G58" s="21">
        <f>E58+F58</f>
        <v>0</v>
      </c>
      <c r="H58" s="36">
        <v>0</v>
      </c>
      <c r="I58" s="48">
        <f>G58-H58</f>
        <v>0</v>
      </c>
    </row>
    <row r="59" spans="1:9" x14ac:dyDescent="0.2">
      <c r="A59" s="22" t="s">
        <v>66</v>
      </c>
      <c r="B59" s="23" t="s">
        <v>31</v>
      </c>
      <c r="C59" s="24"/>
      <c r="D59" s="24"/>
      <c r="E59" s="21"/>
      <c r="F59" s="21"/>
      <c r="G59" s="21">
        <f>E59+F59</f>
        <v>0</v>
      </c>
      <c r="H59" s="36"/>
      <c r="I59" s="48">
        <f>E59-F59</f>
        <v>0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I61" si="16">C57+C52+C48+C44+C38</f>
        <v>0</v>
      </c>
      <c r="D61" s="28">
        <f t="shared" si="16"/>
        <v>0</v>
      </c>
      <c r="E61" s="28">
        <f t="shared" si="16"/>
        <v>7109783</v>
      </c>
      <c r="F61" s="28">
        <f t="shared" si="16"/>
        <v>0</v>
      </c>
      <c r="G61" s="28">
        <f t="shared" si="16"/>
        <v>7109783</v>
      </c>
      <c r="H61" s="28">
        <f t="shared" si="16"/>
        <v>7379434</v>
      </c>
      <c r="I61" s="28">
        <f t="shared" si="16"/>
        <v>-269651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I63" si="17">C31+C33-C61</f>
        <v>0</v>
      </c>
      <c r="D63" s="28">
        <f t="shared" si="17"/>
        <v>0</v>
      </c>
      <c r="E63" s="28">
        <f t="shared" si="17"/>
        <v>-7109783</v>
      </c>
      <c r="F63" s="28">
        <f t="shared" si="17"/>
        <v>0</v>
      </c>
      <c r="G63" s="28">
        <f t="shared" si="17"/>
        <v>-7109783</v>
      </c>
      <c r="H63" s="28">
        <f t="shared" si="17"/>
        <v>-7379434</v>
      </c>
      <c r="I63" s="28">
        <f t="shared" si="17"/>
        <v>269651</v>
      </c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I63"/>
  <sheetViews>
    <sheetView zoomScale="75" zoomScaleNormal="75" workbookViewId="0">
      <pane xSplit="2" ySplit="5" topLeftCell="E10" activePane="bottomRight" state="frozen"/>
      <selection activeCell="H13" sqref="H13"/>
      <selection pane="topRight" activeCell="H13" sqref="H13"/>
      <selection pane="bottomLeft" activeCell="H13" sqref="H1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101</v>
      </c>
      <c r="I3" s="14"/>
    </row>
    <row r="4" spans="1:9" x14ac:dyDescent="0.2">
      <c r="A4" s="12"/>
      <c r="B4" s="6" t="s">
        <v>87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26570</v>
      </c>
      <c r="F8" s="21">
        <f t="shared" si="0"/>
        <v>0</v>
      </c>
      <c r="G8" s="21">
        <f t="shared" si="0"/>
        <v>26570</v>
      </c>
      <c r="H8" s="21">
        <f t="shared" si="0"/>
        <v>26700</v>
      </c>
      <c r="I8" s="21">
        <f>I9+I10+I11+I12</f>
        <v>-130</v>
      </c>
    </row>
    <row r="9" spans="1:9" x14ac:dyDescent="0.2">
      <c r="A9" s="22" t="s">
        <v>39</v>
      </c>
      <c r="B9" s="23" t="s">
        <v>1</v>
      </c>
      <c r="C9" s="24"/>
      <c r="D9" s="24"/>
      <c r="E9" s="21">
        <v>1870</v>
      </c>
      <c r="F9" s="21"/>
      <c r="G9" s="21">
        <f>E9+F9</f>
        <v>1870</v>
      </c>
      <c r="H9" s="37">
        <v>2000</v>
      </c>
      <c r="I9" s="47">
        <f>G9-H9</f>
        <v>-130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/>
      <c r="F11" s="21"/>
      <c r="G11" s="21">
        <f>E11+F11</f>
        <v>0</v>
      </c>
      <c r="H11" s="36"/>
      <c r="I11" s="47">
        <f t="shared" si="1"/>
        <v>0</v>
      </c>
    </row>
    <row r="12" spans="1:9" x14ac:dyDescent="0.2">
      <c r="A12" s="22" t="s">
        <v>43</v>
      </c>
      <c r="B12" s="23" t="s">
        <v>3</v>
      </c>
      <c r="C12" s="24"/>
      <c r="D12" s="24"/>
      <c r="E12" s="21">
        <v>24700</v>
      </c>
      <c r="F12" s="21"/>
      <c r="G12" s="21">
        <f>E12+F12</f>
        <v>24700</v>
      </c>
      <c r="H12" s="36">
        <v>24700</v>
      </c>
      <c r="I12" s="47">
        <f t="shared" si="1"/>
        <v>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600</v>
      </c>
      <c r="F14" s="21">
        <f t="shared" si="2"/>
        <v>0</v>
      </c>
      <c r="G14" s="21">
        <f t="shared" si="2"/>
        <v>600</v>
      </c>
      <c r="H14" s="21">
        <f t="shared" si="2"/>
        <v>33600</v>
      </c>
      <c r="I14" s="21">
        <f>I15+I16+I17+I18+I19+I20</f>
        <v>-33000</v>
      </c>
    </row>
    <row r="15" spans="1:9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/>
      <c r="F17" s="21"/>
      <c r="G17" s="21">
        <f t="shared" si="3"/>
        <v>0</v>
      </c>
      <c r="H17" s="36"/>
      <c r="I17" s="47">
        <f t="shared" si="4"/>
        <v>0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v>600</v>
      </c>
      <c r="F18" s="21"/>
      <c r="G18" s="21">
        <f t="shared" si="3"/>
        <v>600</v>
      </c>
      <c r="H18" s="36">
        <v>33600</v>
      </c>
      <c r="I18" s="47">
        <f t="shared" si="4"/>
        <v>-33000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/>
      <c r="F20" s="21"/>
      <c r="G20" s="21">
        <f t="shared" si="3"/>
        <v>0</v>
      </c>
      <c r="H20" s="36">
        <v>0</v>
      </c>
      <c r="I20" s="47">
        <f t="shared" si="4"/>
        <v>0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1996235</v>
      </c>
      <c r="F22" s="21">
        <f t="shared" si="5"/>
        <v>0</v>
      </c>
      <c r="G22" s="21">
        <f t="shared" si="5"/>
        <v>1996235</v>
      </c>
      <c r="H22" s="21">
        <f t="shared" si="5"/>
        <v>2465717</v>
      </c>
      <c r="I22" s="21">
        <f>I23</f>
        <v>-469482</v>
      </c>
    </row>
    <row r="23" spans="1:9" x14ac:dyDescent="0.2">
      <c r="A23" s="22" t="s">
        <v>50</v>
      </c>
      <c r="B23" s="23" t="s">
        <v>11</v>
      </c>
      <c r="C23" s="24"/>
      <c r="D23" s="24"/>
      <c r="E23" s="21">
        <v>1996235</v>
      </c>
      <c r="F23" s="21"/>
      <c r="G23" s="21">
        <f>E23+F23</f>
        <v>1996235</v>
      </c>
      <c r="H23" s="35">
        <v>2465717</v>
      </c>
      <c r="I23" s="44">
        <f>G23-H23</f>
        <v>-469482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5550</v>
      </c>
      <c r="F25" s="21">
        <f t="shared" si="6"/>
        <v>0</v>
      </c>
      <c r="G25" s="21">
        <f t="shared" si="6"/>
        <v>5550</v>
      </c>
      <c r="H25" s="21">
        <f t="shared" si="6"/>
        <v>10000</v>
      </c>
      <c r="I25" s="21">
        <f>I26</f>
        <v>-4450</v>
      </c>
    </row>
    <row r="26" spans="1:9" x14ac:dyDescent="0.2">
      <c r="A26" s="22" t="s">
        <v>51</v>
      </c>
      <c r="B26" s="23" t="s">
        <v>12</v>
      </c>
      <c r="C26" s="24"/>
      <c r="D26" s="24"/>
      <c r="E26" s="21">
        <v>5550</v>
      </c>
      <c r="F26" s="21"/>
      <c r="G26" s="21">
        <f>E26+F26</f>
        <v>5550</v>
      </c>
      <c r="H26" s="35">
        <v>10000</v>
      </c>
      <c r="I26" s="44">
        <f>G26-H26</f>
        <v>-4450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>SUM(E29)</f>
        <v>7000</v>
      </c>
      <c r="F28" s="21">
        <f t="shared" si="7"/>
        <v>0</v>
      </c>
      <c r="G28" s="21">
        <f t="shared" si="7"/>
        <v>7000</v>
      </c>
      <c r="H28" s="21">
        <f t="shared" si="7"/>
        <v>76000</v>
      </c>
      <c r="I28" s="21">
        <f>I29</f>
        <v>-69000</v>
      </c>
    </row>
    <row r="29" spans="1:9" x14ac:dyDescent="0.2">
      <c r="A29" s="22" t="s">
        <v>52</v>
      </c>
      <c r="B29" s="23" t="s">
        <v>13</v>
      </c>
      <c r="C29" s="24"/>
      <c r="D29" s="24"/>
      <c r="E29" s="21">
        <v>7000</v>
      </c>
      <c r="F29" s="21"/>
      <c r="G29" s="21">
        <f>E29+F29</f>
        <v>7000</v>
      </c>
      <c r="H29" s="36">
        <v>76000</v>
      </c>
      <c r="I29" s="48">
        <f>G29-H29</f>
        <v>-69000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2035955</v>
      </c>
      <c r="F31" s="28">
        <f t="shared" si="8"/>
        <v>0</v>
      </c>
      <c r="G31" s="28">
        <f t="shared" si="8"/>
        <v>2035955</v>
      </c>
      <c r="H31" s="28">
        <f t="shared" si="8"/>
        <v>2612017</v>
      </c>
      <c r="I31" s="28">
        <f t="shared" si="8"/>
        <v>-576062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/>
      <c r="I34" s="48">
        <f>E34-F34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4850553</v>
      </c>
      <c r="F38" s="21">
        <f>SUM(F39:F42)</f>
        <v>-196641</v>
      </c>
      <c r="G38" s="21">
        <f>SUM(G39:G42)</f>
        <v>4653912</v>
      </c>
      <c r="H38" s="21">
        <f>SUM(H39:H42)</f>
        <v>5226689</v>
      </c>
      <c r="I38" s="21">
        <f>I39+I40+I41+I42</f>
        <v>-572777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v>3979520</v>
      </c>
      <c r="F39" s="21">
        <v>-159854</v>
      </c>
      <c r="G39" s="21">
        <f>E39+F39</f>
        <v>3819666</v>
      </c>
      <c r="H39" s="36">
        <v>4333000</v>
      </c>
      <c r="I39" s="48">
        <f>G39-H39</f>
        <v>-513334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645982</v>
      </c>
      <c r="F40" s="21">
        <v>-26572</v>
      </c>
      <c r="G40" s="21">
        <f>E40+F40</f>
        <v>619410</v>
      </c>
      <c r="H40" s="36">
        <v>699060</v>
      </c>
      <c r="I40" s="48">
        <f t="shared" ref="I40:I42" si="10">G40-H40</f>
        <v>-79650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244201</v>
      </c>
      <c r="F41" s="21">
        <v>-10215</v>
      </c>
      <c r="G41" s="21">
        <f>E41+F41</f>
        <v>233986</v>
      </c>
      <c r="H41" s="36">
        <v>249929</v>
      </c>
      <c r="I41" s="48">
        <f t="shared" si="10"/>
        <v>-15943</v>
      </c>
    </row>
    <row r="42" spans="1:9" x14ac:dyDescent="0.2">
      <c r="A42" s="22" t="s">
        <v>57</v>
      </c>
      <c r="B42" s="23" t="s">
        <v>20</v>
      </c>
      <c r="C42" s="24"/>
      <c r="D42" s="24"/>
      <c r="E42" s="21">
        <v>-19150</v>
      </c>
      <c r="F42" s="21"/>
      <c r="G42" s="21">
        <f>E42+F42</f>
        <v>-19150</v>
      </c>
      <c r="H42" s="38">
        <v>-55300</v>
      </c>
      <c r="I42" s="48">
        <f t="shared" si="10"/>
        <v>36150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3217071</v>
      </c>
      <c r="F44" s="21">
        <f t="shared" si="11"/>
        <v>20220</v>
      </c>
      <c r="G44" s="21">
        <f t="shared" si="11"/>
        <v>3237291</v>
      </c>
      <c r="H44" s="21">
        <f t="shared" si="11"/>
        <v>3238118</v>
      </c>
      <c r="I44" s="21">
        <f>I45+I46</f>
        <v>-827</v>
      </c>
    </row>
    <row r="45" spans="1:9" x14ac:dyDescent="0.2">
      <c r="A45" s="22" t="s">
        <v>58</v>
      </c>
      <c r="B45" s="23" t="s">
        <v>21</v>
      </c>
      <c r="C45" s="24"/>
      <c r="D45" s="24"/>
      <c r="E45" s="21">
        <v>0</v>
      </c>
      <c r="F45" s="21"/>
      <c r="G45" s="21">
        <f>E45+F45</f>
        <v>0</v>
      </c>
      <c r="H45" s="36">
        <v>0</v>
      </c>
      <c r="I45" s="48">
        <f>G45-H45</f>
        <v>0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v>3217071</v>
      </c>
      <c r="F46" s="21">
        <v>20220</v>
      </c>
      <c r="G46" s="21">
        <f>E46+F46</f>
        <v>3237291</v>
      </c>
      <c r="H46" s="38">
        <v>3238118</v>
      </c>
      <c r="I46" s="48">
        <f>G46-H46</f>
        <v>-827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293064</v>
      </c>
      <c r="F48" s="21">
        <f t="shared" si="12"/>
        <v>-1460</v>
      </c>
      <c r="G48" s="21">
        <f t="shared" si="12"/>
        <v>291604</v>
      </c>
      <c r="H48" s="21">
        <f t="shared" si="12"/>
        <v>274460</v>
      </c>
      <c r="I48" s="21">
        <f>I49+I50</f>
        <v>17144</v>
      </c>
    </row>
    <row r="49" spans="1:9" x14ac:dyDescent="0.2">
      <c r="A49" s="22" t="s">
        <v>60</v>
      </c>
      <c r="B49" s="23" t="s">
        <v>23</v>
      </c>
      <c r="C49" s="24"/>
      <c r="D49" s="24"/>
      <c r="E49" s="21">
        <v>293064</v>
      </c>
      <c r="F49" s="21">
        <v>-1460</v>
      </c>
      <c r="G49" s="21">
        <f>E49+F49</f>
        <v>291604</v>
      </c>
      <c r="H49" s="36">
        <v>274460</v>
      </c>
      <c r="I49" s="49">
        <f>G49-H49</f>
        <v>17144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>
        <v>0</v>
      </c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24500</v>
      </c>
      <c r="F52" s="21">
        <f t="shared" si="13"/>
        <v>0</v>
      </c>
      <c r="G52" s="21">
        <f t="shared" si="13"/>
        <v>24500</v>
      </c>
      <c r="H52" s="21">
        <f t="shared" si="13"/>
        <v>25000</v>
      </c>
      <c r="I52" s="21">
        <f>I53+I54</f>
        <v>-500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v>24500</v>
      </c>
      <c r="F53" s="21"/>
      <c r="G53" s="21">
        <f>E53+F53</f>
        <v>24500</v>
      </c>
      <c r="H53" s="36">
        <v>25000</v>
      </c>
      <c r="I53" s="48">
        <f>G53-H53</f>
        <v>-500</v>
      </c>
    </row>
    <row r="54" spans="1:9" x14ac:dyDescent="0.2">
      <c r="A54" s="22" t="s">
        <v>63</v>
      </c>
      <c r="B54" s="23" t="s">
        <v>27</v>
      </c>
      <c r="C54" s="24"/>
      <c r="D54" s="24"/>
      <c r="E54" s="21"/>
      <c r="F54" s="21"/>
      <c r="G54" s="21">
        <f>E54+F54</f>
        <v>0</v>
      </c>
      <c r="H54" s="36"/>
      <c r="I54" s="48">
        <f t="shared" ref="I54:I55" si="14">G54-H54</f>
        <v>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 t="shared" si="14"/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5">SUM(C58:C59)</f>
        <v>0</v>
      </c>
      <c r="D57" s="21">
        <f t="shared" si="15"/>
        <v>0</v>
      </c>
      <c r="E57" s="21">
        <f t="shared" si="15"/>
        <v>833909</v>
      </c>
      <c r="F57" s="21">
        <f t="shared" si="15"/>
        <v>-4170</v>
      </c>
      <c r="G57" s="21">
        <f t="shared" si="15"/>
        <v>829739</v>
      </c>
      <c r="H57" s="21">
        <f t="shared" si="15"/>
        <v>811797</v>
      </c>
      <c r="I57" s="21">
        <f>I58+I59</f>
        <v>17942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v>655260</v>
      </c>
      <c r="F58" s="21">
        <v>-300</v>
      </c>
      <c r="G58" s="21">
        <f>E58+F58</f>
        <v>654960</v>
      </c>
      <c r="H58" s="36">
        <v>657008</v>
      </c>
      <c r="I58" s="48">
        <f>G58-H58</f>
        <v>-2048</v>
      </c>
    </row>
    <row r="59" spans="1:9" x14ac:dyDescent="0.2">
      <c r="A59" s="22" t="s">
        <v>66</v>
      </c>
      <c r="B59" s="23" t="s">
        <v>31</v>
      </c>
      <c r="C59" s="24"/>
      <c r="D59" s="24"/>
      <c r="E59" s="21">
        <v>178649</v>
      </c>
      <c r="F59" s="21">
        <v>-3870</v>
      </c>
      <c r="G59" s="21">
        <f>E59+F59</f>
        <v>174779</v>
      </c>
      <c r="H59" s="36">
        <v>154789</v>
      </c>
      <c r="I59" s="48">
        <f>G59-H59</f>
        <v>19990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I61" si="16">C57+C52+C48+C44+C38</f>
        <v>0</v>
      </c>
      <c r="D61" s="28">
        <f t="shared" si="16"/>
        <v>0</v>
      </c>
      <c r="E61" s="28">
        <f>E57+E52+E48+E44+E38</f>
        <v>9219097</v>
      </c>
      <c r="F61" s="28">
        <f t="shared" si="16"/>
        <v>-182051</v>
      </c>
      <c r="G61" s="28">
        <f t="shared" si="16"/>
        <v>9037046</v>
      </c>
      <c r="H61" s="28">
        <f t="shared" si="16"/>
        <v>9576064</v>
      </c>
      <c r="I61" s="28">
        <f t="shared" si="16"/>
        <v>-539018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D63" si="17">C31+C33-C61</f>
        <v>0</v>
      </c>
      <c r="D63" s="28">
        <f t="shared" si="17"/>
        <v>0</v>
      </c>
      <c r="E63" s="28">
        <f>E31-E61</f>
        <v>-7183142</v>
      </c>
      <c r="F63" s="28">
        <f t="shared" ref="F63:H63" si="18">F31-F61</f>
        <v>182051</v>
      </c>
      <c r="G63" s="28">
        <f t="shared" si="18"/>
        <v>-7001091</v>
      </c>
      <c r="H63" s="28">
        <f t="shared" si="18"/>
        <v>-6964047</v>
      </c>
      <c r="I63" s="28">
        <f t="shared" ref="I63" si="19">I31+I33-I61</f>
        <v>-37044</v>
      </c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I63"/>
  <sheetViews>
    <sheetView zoomScale="80" zoomScaleNormal="80" workbookViewId="0">
      <pane xSplit="2" ySplit="5" topLeftCell="E15" activePane="bottomRight" state="frozen"/>
      <selection activeCell="H13" sqref="H13"/>
      <selection pane="topRight" activeCell="H13" sqref="H13"/>
      <selection pane="bottomLeft" activeCell="H13" sqref="H1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9" x14ac:dyDescent="0.2">
      <c r="A4" s="12"/>
      <c r="B4" s="6" t="s">
        <v>89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285970</v>
      </c>
      <c r="F8" s="21">
        <f t="shared" si="0"/>
        <v>0</v>
      </c>
      <c r="G8" s="21">
        <f t="shared" si="0"/>
        <v>285970</v>
      </c>
      <c r="H8" s="21">
        <f t="shared" si="0"/>
        <v>276000</v>
      </c>
      <c r="I8" s="21">
        <f>I9+I10+I11+I12</f>
        <v>9970</v>
      </c>
    </row>
    <row r="9" spans="1:9" x14ac:dyDescent="0.2">
      <c r="A9" s="22" t="s">
        <v>39</v>
      </c>
      <c r="B9" s="23" t="s">
        <v>1</v>
      </c>
      <c r="C9" s="24"/>
      <c r="D9" s="24"/>
      <c r="E9" s="21">
        <v>15970</v>
      </c>
      <c r="F9" s="21"/>
      <c r="G9" s="21">
        <f>E9+F9</f>
        <v>15970</v>
      </c>
      <c r="H9" s="37">
        <v>6000</v>
      </c>
      <c r="I9" s="47">
        <f>G9-H9</f>
        <v>9970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v>50000</v>
      </c>
      <c r="F10" s="21"/>
      <c r="G10" s="21">
        <f>E10+F10</f>
        <v>50000</v>
      </c>
      <c r="H10" s="36">
        <v>50000</v>
      </c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>
        <v>0</v>
      </c>
      <c r="F11" s="21"/>
      <c r="G11" s="21">
        <f>E11+F11</f>
        <v>0</v>
      </c>
      <c r="H11" s="36"/>
      <c r="I11" s="47">
        <f t="shared" si="1"/>
        <v>0</v>
      </c>
    </row>
    <row r="12" spans="1:9" x14ac:dyDescent="0.2">
      <c r="A12" s="22" t="s">
        <v>43</v>
      </c>
      <c r="B12" s="23" t="s">
        <v>3</v>
      </c>
      <c r="C12" s="24"/>
      <c r="D12" s="24"/>
      <c r="E12" s="21">
        <v>220000</v>
      </c>
      <c r="F12" s="21"/>
      <c r="G12" s="21">
        <f>E12+F12</f>
        <v>220000</v>
      </c>
      <c r="H12" s="36">
        <v>220000</v>
      </c>
      <c r="I12" s="47">
        <f t="shared" si="1"/>
        <v>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7504589</v>
      </c>
      <c r="F14" s="21">
        <f t="shared" si="2"/>
        <v>0</v>
      </c>
      <c r="G14" s="21">
        <f t="shared" si="2"/>
        <v>7504589</v>
      </c>
      <c r="H14" s="21">
        <f t="shared" si="2"/>
        <v>7135800</v>
      </c>
      <c r="I14" s="21">
        <f>I15+I16+I17+I18+I19+I20</f>
        <v>368789</v>
      </c>
    </row>
    <row r="15" spans="1:9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>
        <v>7495589</v>
      </c>
      <c r="F17" s="21"/>
      <c r="G17" s="21">
        <f t="shared" si="3"/>
        <v>7495589</v>
      </c>
      <c r="H17" s="36">
        <v>7126800</v>
      </c>
      <c r="I17" s="47">
        <f t="shared" si="4"/>
        <v>368789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v>9000</v>
      </c>
      <c r="F18" s="21"/>
      <c r="G18" s="21">
        <f t="shared" si="3"/>
        <v>9000</v>
      </c>
      <c r="H18" s="36">
        <v>9000</v>
      </c>
      <c r="I18" s="47">
        <f t="shared" si="4"/>
        <v>0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/>
      <c r="F20" s="21"/>
      <c r="G20" s="21">
        <f t="shared" si="3"/>
        <v>0</v>
      </c>
      <c r="H20" s="36"/>
      <c r="I20" s="47">
        <f t="shared" si="4"/>
        <v>0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7037.81</v>
      </c>
      <c r="I22" s="21">
        <f>I23</f>
        <v>-7037.81</v>
      </c>
    </row>
    <row r="23" spans="1:9" x14ac:dyDescent="0.2">
      <c r="A23" s="22" t="s">
        <v>50</v>
      </c>
      <c r="B23" s="23" t="s">
        <v>11</v>
      </c>
      <c r="C23" s="24"/>
      <c r="D23" s="24"/>
      <c r="E23" s="21"/>
      <c r="F23" s="21"/>
      <c r="G23" s="21">
        <f>E23+F23</f>
        <v>0</v>
      </c>
      <c r="H23" s="35">
        <v>7037.81</v>
      </c>
      <c r="I23" s="44">
        <f>G23-H23</f>
        <v>-7037.81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0</v>
      </c>
      <c r="F25" s="21">
        <f t="shared" si="6"/>
        <v>0</v>
      </c>
      <c r="G25" s="21">
        <f t="shared" si="6"/>
        <v>0</v>
      </c>
      <c r="H25" s="21">
        <f t="shared" si="6"/>
        <v>80</v>
      </c>
      <c r="I25" s="21">
        <f>I26</f>
        <v>-80</v>
      </c>
    </row>
    <row r="26" spans="1:9" x14ac:dyDescent="0.2">
      <c r="A26" s="22" t="s">
        <v>51</v>
      </c>
      <c r="B26" s="23" t="s">
        <v>12</v>
      </c>
      <c r="C26" s="24"/>
      <c r="D26" s="24"/>
      <c r="E26" s="21"/>
      <c r="F26" s="21"/>
      <c r="G26" s="21">
        <f>E26+F26</f>
        <v>0</v>
      </c>
      <c r="H26" s="35">
        <v>80</v>
      </c>
      <c r="I26" s="44">
        <f>G26-H26</f>
        <v>-80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21">
        <f>I29</f>
        <v>0</v>
      </c>
    </row>
    <row r="29" spans="1:9" x14ac:dyDescent="0.2">
      <c r="A29" s="22" t="s">
        <v>52</v>
      </c>
      <c r="B29" s="23" t="s">
        <v>13</v>
      </c>
      <c r="C29" s="24"/>
      <c r="D29" s="24"/>
      <c r="E29" s="21"/>
      <c r="F29" s="21"/>
      <c r="G29" s="21">
        <f>E29+F29</f>
        <v>0</v>
      </c>
      <c r="H29" s="36"/>
      <c r="I29" s="48">
        <f>G29-H29</f>
        <v>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7790559</v>
      </c>
      <c r="F31" s="28">
        <f t="shared" si="8"/>
        <v>0</v>
      </c>
      <c r="G31" s="28">
        <f t="shared" si="8"/>
        <v>7790559</v>
      </c>
      <c r="H31" s="28">
        <f t="shared" si="8"/>
        <v>7418917.8099999996</v>
      </c>
      <c r="I31" s="28">
        <f t="shared" si="8"/>
        <v>371641.19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/>
      <c r="F34" s="21"/>
      <c r="G34" s="21">
        <f>E34+F34</f>
        <v>0</v>
      </c>
      <c r="H34" s="36"/>
      <c r="I34" s="48">
        <f>E34-F34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50807463</v>
      </c>
      <c r="F38" s="21">
        <f>SUM(F39:F42)</f>
        <v>-17067</v>
      </c>
      <c r="G38" s="21">
        <f>SUM(G39:G42)</f>
        <v>50790396</v>
      </c>
      <c r="H38" s="21">
        <f>SUM(H39:H42)</f>
        <v>49673887.869999997</v>
      </c>
      <c r="I38" s="21">
        <f>I39+I40+I41+I42</f>
        <v>1116508.1300000004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v>41762048</v>
      </c>
      <c r="F39" s="21">
        <v>-14026</v>
      </c>
      <c r="G39" s="21">
        <f>E39+F39</f>
        <v>41748022</v>
      </c>
      <c r="H39" s="36">
        <v>41601149</v>
      </c>
      <c r="I39" s="48">
        <f>G39-H39</f>
        <v>146873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6911619</v>
      </c>
      <c r="F40" s="21">
        <v>-2321</v>
      </c>
      <c r="G40" s="21">
        <f>E40+F40</f>
        <v>6909298</v>
      </c>
      <c r="H40" s="36">
        <v>6843389.0099999998</v>
      </c>
      <c r="I40" s="48">
        <f t="shared" ref="I40:I42" si="10">G40-H40</f>
        <v>65908.990000000224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2614303</v>
      </c>
      <c r="F41" s="21">
        <v>-878</v>
      </c>
      <c r="G41" s="21">
        <f>E41+F41</f>
        <v>2613425</v>
      </c>
      <c r="H41" s="36">
        <v>2529349.86</v>
      </c>
      <c r="I41" s="48">
        <f t="shared" si="10"/>
        <v>84075.14000000013</v>
      </c>
    </row>
    <row r="42" spans="1:9" x14ac:dyDescent="0.2">
      <c r="A42" s="22" t="s">
        <v>57</v>
      </c>
      <c r="B42" s="23" t="s">
        <v>20</v>
      </c>
      <c r="C42" s="24"/>
      <c r="D42" s="24"/>
      <c r="E42" s="21">
        <v>-480507</v>
      </c>
      <c r="F42" s="21">
        <v>158</v>
      </c>
      <c r="G42" s="21">
        <f>E42+F42</f>
        <v>-480349</v>
      </c>
      <c r="H42" s="38">
        <v>-1300000</v>
      </c>
      <c r="I42" s="48">
        <f t="shared" si="10"/>
        <v>819651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8190952</v>
      </c>
      <c r="F44" s="21">
        <f t="shared" si="11"/>
        <v>-6586</v>
      </c>
      <c r="G44" s="21">
        <f t="shared" si="11"/>
        <v>8184366</v>
      </c>
      <c r="H44" s="21">
        <f t="shared" si="11"/>
        <v>8272290</v>
      </c>
      <c r="I44" s="21">
        <f>I45+I46</f>
        <v>-87924</v>
      </c>
    </row>
    <row r="45" spans="1:9" x14ac:dyDescent="0.2">
      <c r="A45" s="22" t="s">
        <v>58</v>
      </c>
      <c r="B45" s="23" t="s">
        <v>21</v>
      </c>
      <c r="C45" s="24"/>
      <c r="D45" s="24"/>
      <c r="E45" s="21">
        <v>1506965</v>
      </c>
      <c r="F45" s="21"/>
      <c r="G45" s="21">
        <f>E45+F45</f>
        <v>1506965</v>
      </c>
      <c r="H45" s="36">
        <v>1541066</v>
      </c>
      <c r="I45" s="48">
        <f>G45-H45</f>
        <v>-34101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v>6683987</v>
      </c>
      <c r="F46" s="21">
        <v>-6586</v>
      </c>
      <c r="G46" s="21">
        <f>E46+F46</f>
        <v>6677401</v>
      </c>
      <c r="H46" s="38">
        <v>6731224</v>
      </c>
      <c r="I46" s="48">
        <f>G46-H46</f>
        <v>-53823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922575</v>
      </c>
      <c r="F48" s="21">
        <f t="shared" si="12"/>
        <v>0</v>
      </c>
      <c r="G48" s="21">
        <f t="shared" si="12"/>
        <v>922575</v>
      </c>
      <c r="H48" s="21">
        <f t="shared" si="12"/>
        <v>1022995</v>
      </c>
      <c r="I48" s="21">
        <f>I49+I50</f>
        <v>-100420</v>
      </c>
    </row>
    <row r="49" spans="1:9" x14ac:dyDescent="0.2">
      <c r="A49" s="22" t="s">
        <v>60</v>
      </c>
      <c r="B49" s="23" t="s">
        <v>23</v>
      </c>
      <c r="C49" s="24"/>
      <c r="D49" s="24"/>
      <c r="E49" s="21">
        <v>922575</v>
      </c>
      <c r="F49" s="21"/>
      <c r="G49" s="21">
        <f>E49+F49</f>
        <v>922575</v>
      </c>
      <c r="H49" s="36">
        <v>1022995</v>
      </c>
      <c r="I49" s="49">
        <f>G49-H49</f>
        <v>-100420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17156618</v>
      </c>
      <c r="F52" s="21">
        <f t="shared" si="13"/>
        <v>0</v>
      </c>
      <c r="G52" s="21">
        <f t="shared" si="13"/>
        <v>17156618</v>
      </c>
      <c r="H52" s="21">
        <f t="shared" si="13"/>
        <v>20541447</v>
      </c>
      <c r="I52" s="21">
        <f>I53+I54</f>
        <v>-3384829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v>17056618</v>
      </c>
      <c r="F53" s="21"/>
      <c r="G53" s="21">
        <f>E53+F53</f>
        <v>17056618</v>
      </c>
      <c r="H53" s="36">
        <v>20501447</v>
      </c>
      <c r="I53" s="48">
        <f>G53-H53</f>
        <v>-3444829</v>
      </c>
    </row>
    <row r="54" spans="1:9" x14ac:dyDescent="0.2">
      <c r="A54" s="22" t="s">
        <v>63</v>
      </c>
      <c r="B54" s="23" t="s">
        <v>27</v>
      </c>
      <c r="C54" s="24"/>
      <c r="D54" s="24"/>
      <c r="E54" s="21">
        <v>100000</v>
      </c>
      <c r="F54" s="21"/>
      <c r="G54" s="21">
        <f>E54+F54</f>
        <v>100000</v>
      </c>
      <c r="H54" s="36">
        <v>40000</v>
      </c>
      <c r="I54" s="48">
        <f t="shared" ref="I54:I55" si="14">G54-H54</f>
        <v>60000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 t="shared" si="14"/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5">SUM(C58:C59)</f>
        <v>0</v>
      </c>
      <c r="D57" s="21">
        <f t="shared" si="15"/>
        <v>0</v>
      </c>
      <c r="E57" s="21">
        <f t="shared" si="15"/>
        <v>8902468</v>
      </c>
      <c r="F57" s="21">
        <f t="shared" si="15"/>
        <v>-482293</v>
      </c>
      <c r="G57" s="21">
        <f t="shared" si="15"/>
        <v>8420175</v>
      </c>
      <c r="H57" s="21">
        <f t="shared" si="15"/>
        <v>8438495</v>
      </c>
      <c r="I57" s="21">
        <f>I58+I59</f>
        <v>-18320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v>8734095</v>
      </c>
      <c r="F58" s="21">
        <v>-482293</v>
      </c>
      <c r="G58" s="21">
        <f>E58+F58</f>
        <v>8251802</v>
      </c>
      <c r="H58" s="36">
        <v>8320122</v>
      </c>
      <c r="I58" s="48">
        <f>G58-H58</f>
        <v>-68320</v>
      </c>
    </row>
    <row r="59" spans="1:9" x14ac:dyDescent="0.2">
      <c r="A59" s="22" t="s">
        <v>66</v>
      </c>
      <c r="B59" s="23" t="s">
        <v>31</v>
      </c>
      <c r="C59" s="24"/>
      <c r="D59" s="24"/>
      <c r="E59" s="21">
        <v>168373</v>
      </c>
      <c r="F59" s="21"/>
      <c r="G59" s="21">
        <f>E59+F59</f>
        <v>168373</v>
      </c>
      <c r="H59" s="36">
        <v>118373</v>
      </c>
      <c r="I59" s="48">
        <f>G59-H59</f>
        <v>50000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I61" si="16">C57+C52+C48+C44+C38</f>
        <v>0</v>
      </c>
      <c r="D61" s="28">
        <f t="shared" si="16"/>
        <v>0</v>
      </c>
      <c r="E61" s="28">
        <f t="shared" si="16"/>
        <v>85980076</v>
      </c>
      <c r="F61" s="28">
        <f t="shared" si="16"/>
        <v>-505946</v>
      </c>
      <c r="G61" s="28">
        <f t="shared" si="16"/>
        <v>85474130</v>
      </c>
      <c r="H61" s="28">
        <f t="shared" si="16"/>
        <v>87949114.870000005</v>
      </c>
      <c r="I61" s="28">
        <f t="shared" si="16"/>
        <v>-2474984.8699999996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I63" si="17">C31+C33-C61</f>
        <v>0</v>
      </c>
      <c r="D63" s="28">
        <f t="shared" si="17"/>
        <v>0</v>
      </c>
      <c r="E63" s="28">
        <f t="shared" si="17"/>
        <v>-78189517</v>
      </c>
      <c r="F63" s="28">
        <f t="shared" si="17"/>
        <v>505946</v>
      </c>
      <c r="G63" s="28">
        <f t="shared" si="17"/>
        <v>-77683571</v>
      </c>
      <c r="H63" s="28">
        <f t="shared" si="17"/>
        <v>-80530197.060000002</v>
      </c>
      <c r="I63" s="28">
        <f t="shared" si="17"/>
        <v>2846626.0599999996</v>
      </c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I63"/>
  <sheetViews>
    <sheetView zoomScale="75" zoomScaleNormal="75" workbookViewId="0">
      <pane xSplit="2" ySplit="5" topLeftCell="E6" activePane="bottomRight" state="frozen"/>
      <selection activeCell="H13" sqref="H13"/>
      <selection pane="topRight" activeCell="H13" sqref="H13"/>
      <selection pane="bottomLeft" activeCell="H13" sqref="H1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9" x14ac:dyDescent="0.2">
      <c r="A4" s="12"/>
      <c r="B4" s="6" t="s">
        <v>90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6752365</v>
      </c>
      <c r="F8" s="21">
        <f t="shared" si="0"/>
        <v>0</v>
      </c>
      <c r="G8" s="21">
        <f t="shared" si="0"/>
        <v>6752365</v>
      </c>
      <c r="H8" s="21">
        <f t="shared" si="0"/>
        <v>6747160</v>
      </c>
      <c r="I8" s="21">
        <f>I9+I10+I11+I12</f>
        <v>5205</v>
      </c>
    </row>
    <row r="9" spans="1:9" x14ac:dyDescent="0.2">
      <c r="A9" s="22" t="s">
        <v>39</v>
      </c>
      <c r="B9" s="23" t="s">
        <v>1</v>
      </c>
      <c r="C9" s="24"/>
      <c r="D9" s="24"/>
      <c r="E9" s="21">
        <v>34185</v>
      </c>
      <c r="F9" s="21"/>
      <c r="G9" s="21">
        <f>E9+F9</f>
        <v>34185</v>
      </c>
      <c r="H9" s="37">
        <v>28980</v>
      </c>
      <c r="I9" s="47">
        <f>G9-H9</f>
        <v>5205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>
        <v>6060862</v>
      </c>
      <c r="F11" s="21"/>
      <c r="G11" s="21">
        <f>E11+F11</f>
        <v>6060862</v>
      </c>
      <c r="H11" s="36">
        <v>6060862</v>
      </c>
      <c r="I11" s="47">
        <f t="shared" si="1"/>
        <v>0</v>
      </c>
    </row>
    <row r="12" spans="1:9" x14ac:dyDescent="0.2">
      <c r="A12" s="22" t="s">
        <v>43</v>
      </c>
      <c r="B12" s="23" t="s">
        <v>3</v>
      </c>
      <c r="C12" s="24"/>
      <c r="D12" s="24"/>
      <c r="E12" s="21">
        <v>657318</v>
      </c>
      <c r="F12" s="21"/>
      <c r="G12" s="21">
        <f>E12+F12</f>
        <v>657318</v>
      </c>
      <c r="H12" s="36">
        <v>657318</v>
      </c>
      <c r="I12" s="47">
        <f t="shared" si="1"/>
        <v>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49600</v>
      </c>
      <c r="F14" s="21">
        <f t="shared" si="2"/>
        <v>0</v>
      </c>
      <c r="G14" s="21">
        <f t="shared" si="2"/>
        <v>49600</v>
      </c>
      <c r="H14" s="21">
        <f t="shared" si="2"/>
        <v>49750</v>
      </c>
      <c r="I14" s="21">
        <f>I15+I16+I17+I18+I19+I20</f>
        <v>-150</v>
      </c>
    </row>
    <row r="15" spans="1:9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>
        <v>46500</v>
      </c>
      <c r="F17" s="21"/>
      <c r="G17" s="21">
        <f t="shared" si="3"/>
        <v>46500</v>
      </c>
      <c r="H17" s="36">
        <v>46500</v>
      </c>
      <c r="I17" s="47">
        <f t="shared" si="4"/>
        <v>0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v>3100</v>
      </c>
      <c r="F18" s="21"/>
      <c r="G18" s="21">
        <f t="shared" si="3"/>
        <v>3100</v>
      </c>
      <c r="H18" s="36">
        <v>3250</v>
      </c>
      <c r="I18" s="47">
        <f t="shared" si="4"/>
        <v>-150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/>
      <c r="F20" s="21"/>
      <c r="G20" s="21">
        <f t="shared" si="3"/>
        <v>0</v>
      </c>
      <c r="H20" s="36"/>
      <c r="I20" s="47">
        <f t="shared" si="4"/>
        <v>0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2470021</v>
      </c>
      <c r="F22" s="21">
        <f t="shared" si="5"/>
        <v>0</v>
      </c>
      <c r="G22" s="21">
        <f t="shared" si="5"/>
        <v>2470021</v>
      </c>
      <c r="H22" s="21">
        <f t="shared" si="5"/>
        <v>3845000</v>
      </c>
      <c r="I22" s="21">
        <f>I23</f>
        <v>-1374979</v>
      </c>
    </row>
    <row r="23" spans="1:9" x14ac:dyDescent="0.2">
      <c r="A23" s="22" t="s">
        <v>50</v>
      </c>
      <c r="B23" s="23" t="s">
        <v>11</v>
      </c>
      <c r="C23" s="24"/>
      <c r="D23" s="24"/>
      <c r="E23" s="21">
        <v>2470021</v>
      </c>
      <c r="F23" s="21"/>
      <c r="G23" s="21">
        <f>E23+F23</f>
        <v>2470021</v>
      </c>
      <c r="H23" s="35">
        <v>3845000</v>
      </c>
      <c r="I23" s="44">
        <f>G23-H23</f>
        <v>-1374979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12550</v>
      </c>
      <c r="F25" s="21">
        <f t="shared" si="6"/>
        <v>0</v>
      </c>
      <c r="G25" s="21">
        <f t="shared" si="6"/>
        <v>12550</v>
      </c>
      <c r="H25" s="21">
        <f t="shared" si="6"/>
        <v>12900</v>
      </c>
      <c r="I25" s="21">
        <f>I26</f>
        <v>-350</v>
      </c>
    </row>
    <row r="26" spans="1:9" x14ac:dyDescent="0.2">
      <c r="A26" s="22" t="s">
        <v>51</v>
      </c>
      <c r="B26" s="23" t="s">
        <v>12</v>
      </c>
      <c r="C26" s="24"/>
      <c r="D26" s="24"/>
      <c r="E26" s="21">
        <v>12550</v>
      </c>
      <c r="F26" s="21"/>
      <c r="G26" s="21">
        <f>E26+F26</f>
        <v>12550</v>
      </c>
      <c r="H26" s="35">
        <v>12900</v>
      </c>
      <c r="I26" s="44">
        <f>G26-H26</f>
        <v>-350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8000</v>
      </c>
      <c r="I28" s="21">
        <f>I29</f>
        <v>-8000</v>
      </c>
    </row>
    <row r="29" spans="1:9" x14ac:dyDescent="0.2">
      <c r="A29" s="22" t="s">
        <v>52</v>
      </c>
      <c r="B29" s="23" t="s">
        <v>13</v>
      </c>
      <c r="C29" s="24"/>
      <c r="D29" s="24"/>
      <c r="E29" s="21"/>
      <c r="F29" s="21"/>
      <c r="G29" s="21">
        <f>E29+F29</f>
        <v>0</v>
      </c>
      <c r="H29" s="36">
        <v>8000</v>
      </c>
      <c r="I29" s="48">
        <f>G29-H29</f>
        <v>-8000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9284536</v>
      </c>
      <c r="F31" s="28">
        <f t="shared" si="8"/>
        <v>0</v>
      </c>
      <c r="G31" s="28">
        <f t="shared" si="8"/>
        <v>9284536</v>
      </c>
      <c r="H31" s="28">
        <f t="shared" si="8"/>
        <v>10662810</v>
      </c>
      <c r="I31" s="28">
        <f t="shared" si="8"/>
        <v>-1378274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/>
      <c r="I34" s="48">
        <f>E34-F34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65150534</v>
      </c>
      <c r="F38" s="21">
        <f>SUM(F39:F42)</f>
        <v>-4321885</v>
      </c>
      <c r="G38" s="21">
        <f>SUM(G39:G42)</f>
        <v>60828649</v>
      </c>
      <c r="H38" s="21">
        <f>SUM(H39:H42)</f>
        <v>62755296</v>
      </c>
      <c r="I38" s="21">
        <f>I39+I40+I41+I42</f>
        <v>-1926647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v>53087263</v>
      </c>
      <c r="F39" s="21">
        <v>-3513905</v>
      </c>
      <c r="G39" s="21">
        <f>E39+F39</f>
        <v>49573358</v>
      </c>
      <c r="H39" s="36">
        <v>51808950</v>
      </c>
      <c r="I39" s="48">
        <f>G39-H39</f>
        <v>-2235592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9476134</v>
      </c>
      <c r="F40" s="21">
        <v>-629709</v>
      </c>
      <c r="G40" s="21">
        <f>E40+F40</f>
        <v>8846425</v>
      </c>
      <c r="H40" s="36">
        <v>9052342</v>
      </c>
      <c r="I40" s="48">
        <f t="shared" ref="I40:I42" si="10">G40-H40</f>
        <v>-205917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3319287</v>
      </c>
      <c r="F41" s="21">
        <v>-219971</v>
      </c>
      <c r="G41" s="21">
        <f>E41+F41</f>
        <v>3099316</v>
      </c>
      <c r="H41" s="36">
        <v>3129454</v>
      </c>
      <c r="I41" s="48">
        <f t="shared" si="10"/>
        <v>-30138</v>
      </c>
    </row>
    <row r="42" spans="1:9" x14ac:dyDescent="0.2">
      <c r="A42" s="22" t="s">
        <v>57</v>
      </c>
      <c r="B42" s="23" t="s">
        <v>20</v>
      </c>
      <c r="C42" s="24"/>
      <c r="D42" s="24"/>
      <c r="E42" s="21">
        <v>-732150</v>
      </c>
      <c r="F42" s="21">
        <v>41700</v>
      </c>
      <c r="G42" s="21">
        <f>E42+F42</f>
        <v>-690450</v>
      </c>
      <c r="H42" s="38">
        <v>-1235450</v>
      </c>
      <c r="I42" s="48">
        <f t="shared" si="10"/>
        <v>545000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25392755</v>
      </c>
      <c r="F44" s="21">
        <f t="shared" si="11"/>
        <v>-1308641</v>
      </c>
      <c r="G44" s="21">
        <f t="shared" si="11"/>
        <v>24084114</v>
      </c>
      <c r="H44" s="21">
        <f t="shared" si="11"/>
        <v>23827064</v>
      </c>
      <c r="I44" s="21">
        <f>I45+I46</f>
        <v>257050</v>
      </c>
    </row>
    <row r="45" spans="1:9" x14ac:dyDescent="0.2">
      <c r="A45" s="22" t="s">
        <v>58</v>
      </c>
      <c r="B45" s="23" t="s">
        <v>21</v>
      </c>
      <c r="C45" s="24"/>
      <c r="D45" s="24"/>
      <c r="E45" s="21">
        <v>7911731</v>
      </c>
      <c r="F45" s="21"/>
      <c r="G45" s="21">
        <f>E45+F45</f>
        <v>7911731</v>
      </c>
      <c r="H45" s="36">
        <v>7911731</v>
      </c>
      <c r="I45" s="48">
        <f>G45-H45</f>
        <v>0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v>17481024</v>
      </c>
      <c r="F46" s="21">
        <v>-1308641</v>
      </c>
      <c r="G46" s="21">
        <f>E46+F46</f>
        <v>16172383</v>
      </c>
      <c r="H46" s="38">
        <v>15915333</v>
      </c>
      <c r="I46" s="48">
        <f>G46-H46</f>
        <v>257050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3430294</v>
      </c>
      <c r="F48" s="21">
        <f t="shared" si="12"/>
        <v>0</v>
      </c>
      <c r="G48" s="21">
        <f t="shared" si="12"/>
        <v>3430294</v>
      </c>
      <c r="H48" s="21">
        <f t="shared" si="12"/>
        <v>3104390</v>
      </c>
      <c r="I48" s="21">
        <f>I49+I50</f>
        <v>325904</v>
      </c>
    </row>
    <row r="49" spans="1:9" x14ac:dyDescent="0.2">
      <c r="A49" s="22" t="s">
        <v>60</v>
      </c>
      <c r="B49" s="23" t="s">
        <v>23</v>
      </c>
      <c r="C49" s="24"/>
      <c r="D49" s="24"/>
      <c r="E49" s="21">
        <v>3430294</v>
      </c>
      <c r="F49" s="21"/>
      <c r="G49" s="21">
        <f>E49+F49</f>
        <v>3430294</v>
      </c>
      <c r="H49" s="36">
        <v>3104390</v>
      </c>
      <c r="I49" s="49">
        <f>G49-H49</f>
        <v>325904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7000</v>
      </c>
      <c r="F52" s="21">
        <f t="shared" si="13"/>
        <v>0</v>
      </c>
      <c r="G52" s="21">
        <f t="shared" si="13"/>
        <v>7000</v>
      </c>
      <c r="H52" s="21">
        <f t="shared" si="13"/>
        <v>550</v>
      </c>
      <c r="I52" s="21">
        <f>I53+I54</f>
        <v>6450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v>0</v>
      </c>
      <c r="F53" s="21"/>
      <c r="G53" s="21">
        <f>E53+F53</f>
        <v>0</v>
      </c>
      <c r="H53" s="36">
        <v>550</v>
      </c>
      <c r="I53" s="48">
        <f>G53-H53</f>
        <v>-550</v>
      </c>
    </row>
    <row r="54" spans="1:9" x14ac:dyDescent="0.2">
      <c r="A54" s="22" t="s">
        <v>63</v>
      </c>
      <c r="B54" s="23" t="s">
        <v>27</v>
      </c>
      <c r="C54" s="24"/>
      <c r="D54" s="24"/>
      <c r="E54" s="21">
        <v>7000</v>
      </c>
      <c r="F54" s="21"/>
      <c r="G54" s="21">
        <f>E54+F54</f>
        <v>7000</v>
      </c>
      <c r="H54" s="36"/>
      <c r="I54" s="48">
        <f>G54-H54</f>
        <v>7000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>G55-H55</f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4">SUM(C58:C59)</f>
        <v>0</v>
      </c>
      <c r="D57" s="21">
        <f t="shared" si="14"/>
        <v>0</v>
      </c>
      <c r="E57" s="21">
        <f t="shared" si="14"/>
        <v>24030959</v>
      </c>
      <c r="F57" s="21">
        <f t="shared" si="14"/>
        <v>-1904684</v>
      </c>
      <c r="G57" s="21">
        <f t="shared" si="14"/>
        <v>22126275</v>
      </c>
      <c r="H57" s="21">
        <f t="shared" si="14"/>
        <v>22316300</v>
      </c>
      <c r="I57" s="21">
        <f>I58+I59</f>
        <v>-190025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v>23887731</v>
      </c>
      <c r="F58" s="21">
        <v>-1904684</v>
      </c>
      <c r="G58" s="21">
        <f>E58+F58</f>
        <v>21983047</v>
      </c>
      <c r="H58" s="36">
        <v>22214300</v>
      </c>
      <c r="I58" s="48">
        <f>G58-H58</f>
        <v>-231253</v>
      </c>
    </row>
    <row r="59" spans="1:9" x14ac:dyDescent="0.2">
      <c r="A59" s="22" t="s">
        <v>66</v>
      </c>
      <c r="B59" s="23" t="s">
        <v>31</v>
      </c>
      <c r="C59" s="24"/>
      <c r="D59" s="24"/>
      <c r="E59" s="21">
        <v>143228</v>
      </c>
      <c r="F59" s="21"/>
      <c r="G59" s="21">
        <f>E59+F59</f>
        <v>143228</v>
      </c>
      <c r="H59" s="36">
        <v>102000</v>
      </c>
      <c r="I59" s="48">
        <f>G59-H59</f>
        <v>41228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I61" si="15">C57+C52+C48+C44+C38</f>
        <v>0</v>
      </c>
      <c r="D61" s="28">
        <f t="shared" si="15"/>
        <v>0</v>
      </c>
      <c r="E61" s="28">
        <f t="shared" si="15"/>
        <v>118011542</v>
      </c>
      <c r="F61" s="28">
        <f t="shared" si="15"/>
        <v>-7535210</v>
      </c>
      <c r="G61" s="28">
        <f t="shared" si="15"/>
        <v>110476332</v>
      </c>
      <c r="H61" s="28">
        <f t="shared" si="15"/>
        <v>112003600</v>
      </c>
      <c r="I61" s="28">
        <f t="shared" si="15"/>
        <v>-1527268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D63" si="16">C31+C33-C61</f>
        <v>0</v>
      </c>
      <c r="D63" s="28">
        <f t="shared" si="16"/>
        <v>0</v>
      </c>
      <c r="E63" s="28">
        <f>E31-E61</f>
        <v>-108727006</v>
      </c>
      <c r="F63" s="28">
        <f t="shared" ref="F63:H63" si="17">F31-F61</f>
        <v>7535210</v>
      </c>
      <c r="G63" s="28">
        <f t="shared" si="17"/>
        <v>-101191796</v>
      </c>
      <c r="H63" s="28">
        <f t="shared" si="17"/>
        <v>-101340790</v>
      </c>
      <c r="I63" s="28">
        <f t="shared" ref="I63" si="18">I31+I33-I61</f>
        <v>148994</v>
      </c>
    </row>
  </sheetData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pageSetUpPr fitToPage="1"/>
  </sheetPr>
  <dimension ref="A1:K63"/>
  <sheetViews>
    <sheetView zoomScale="75" zoomScaleNormal="75" workbookViewId="0">
      <pane xSplit="2" ySplit="5" topLeftCell="E10" activePane="bottomRight" state="frozen"/>
      <selection activeCell="H13" sqref="H13"/>
      <selection pane="topRight" activeCell="H13" sqref="H13"/>
      <selection pane="bottomLeft" activeCell="H13" sqref="H1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0" width="9.140625" style="5"/>
    <col min="11" max="11" width="11.7109375" style="5" bestFit="1" customWidth="1"/>
    <col min="12" max="16384" width="9.140625" style="5"/>
  </cols>
  <sheetData>
    <row r="1" spans="1:10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10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  <c r="J2" s="46"/>
    </row>
    <row r="3" spans="1:10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10" x14ac:dyDescent="0.2">
      <c r="A4" s="12"/>
      <c r="B4" s="6" t="s">
        <v>95</v>
      </c>
      <c r="C4" s="15"/>
      <c r="D4" s="15"/>
      <c r="E4" s="15"/>
      <c r="F4" s="15"/>
      <c r="G4" s="15"/>
      <c r="H4" s="15"/>
      <c r="I4" s="15"/>
    </row>
    <row r="5" spans="1:10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10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10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10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304030</v>
      </c>
      <c r="F8" s="21">
        <f t="shared" si="0"/>
        <v>0</v>
      </c>
      <c r="G8" s="21">
        <f t="shared" si="0"/>
        <v>304030</v>
      </c>
      <c r="H8" s="21">
        <f t="shared" si="0"/>
        <v>330500</v>
      </c>
      <c r="I8" s="21">
        <f>I9+I10+I11+I12</f>
        <v>-26470</v>
      </c>
    </row>
    <row r="9" spans="1:10" x14ac:dyDescent="0.2">
      <c r="A9" s="22" t="s">
        <v>39</v>
      </c>
      <c r="B9" s="23" t="s">
        <v>1</v>
      </c>
      <c r="C9" s="24"/>
      <c r="D9" s="24"/>
      <c r="E9" s="21">
        <v>1030</v>
      </c>
      <c r="F9" s="21"/>
      <c r="G9" s="21">
        <f>E9+F9</f>
        <v>1030</v>
      </c>
      <c r="H9" s="37">
        <v>3500</v>
      </c>
      <c r="I9" s="47">
        <f>G9-H9</f>
        <v>-2470</v>
      </c>
    </row>
    <row r="10" spans="1:10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I10" s="47">
        <f t="shared" ref="I10:I12" si="1">G10-H10</f>
        <v>0</v>
      </c>
    </row>
    <row r="11" spans="1:10" x14ac:dyDescent="0.2">
      <c r="A11" s="22" t="s">
        <v>42</v>
      </c>
      <c r="B11" s="23" t="s">
        <v>2</v>
      </c>
      <c r="C11" s="24"/>
      <c r="D11" s="24"/>
      <c r="E11" s="21">
        <v>303000</v>
      </c>
      <c r="F11" s="21"/>
      <c r="G11" s="21">
        <f>E11+F11</f>
        <v>303000</v>
      </c>
      <c r="H11" s="36">
        <v>320000</v>
      </c>
      <c r="I11" s="47">
        <f t="shared" si="1"/>
        <v>-17000</v>
      </c>
    </row>
    <row r="12" spans="1:10" x14ac:dyDescent="0.2">
      <c r="A12" s="22" t="s">
        <v>43</v>
      </c>
      <c r="B12" s="23" t="s">
        <v>3</v>
      </c>
      <c r="C12" s="24"/>
      <c r="D12" s="24"/>
      <c r="E12" s="21">
        <v>0</v>
      </c>
      <c r="F12" s="21"/>
      <c r="G12" s="21">
        <f>E12+F12</f>
        <v>0</v>
      </c>
      <c r="H12" s="36">
        <v>7000</v>
      </c>
      <c r="I12" s="47">
        <f t="shared" si="1"/>
        <v>-7000</v>
      </c>
    </row>
    <row r="13" spans="1:10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10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546511</v>
      </c>
      <c r="F14" s="21">
        <f t="shared" si="2"/>
        <v>0</v>
      </c>
      <c r="G14" s="21">
        <f t="shared" si="2"/>
        <v>546511</v>
      </c>
      <c r="H14" s="21">
        <f t="shared" si="2"/>
        <v>549011</v>
      </c>
      <c r="I14" s="21">
        <f>I15+I16+I17+I18+I19+I20</f>
        <v>-2500</v>
      </c>
    </row>
    <row r="15" spans="1:10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10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>
        <v>504411</v>
      </c>
      <c r="F17" s="21"/>
      <c r="G17" s="21">
        <f t="shared" si="3"/>
        <v>504411</v>
      </c>
      <c r="H17" s="36">
        <v>504411</v>
      </c>
      <c r="I17" s="47">
        <f t="shared" si="4"/>
        <v>0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v>42100</v>
      </c>
      <c r="F18" s="21"/>
      <c r="G18" s="21">
        <f t="shared" si="3"/>
        <v>42100</v>
      </c>
      <c r="H18" s="36">
        <v>44600</v>
      </c>
      <c r="I18" s="47">
        <f t="shared" si="4"/>
        <v>-2500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/>
      <c r="F20" s="21"/>
      <c r="G20" s="21">
        <f t="shared" si="3"/>
        <v>0</v>
      </c>
      <c r="H20" s="36"/>
      <c r="I20" s="47">
        <f t="shared" si="4"/>
        <v>0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96250</v>
      </c>
      <c r="I22" s="21">
        <f>I23</f>
        <v>-96250</v>
      </c>
    </row>
    <row r="23" spans="1:9" x14ac:dyDescent="0.2">
      <c r="A23" s="22" t="s">
        <v>50</v>
      </c>
      <c r="B23" s="23" t="s">
        <v>11</v>
      </c>
      <c r="C23" s="24"/>
      <c r="D23" s="24"/>
      <c r="E23" s="21">
        <v>0</v>
      </c>
      <c r="F23" s="21"/>
      <c r="G23" s="21">
        <f>E23+F23</f>
        <v>0</v>
      </c>
      <c r="H23" s="35">
        <v>96250</v>
      </c>
      <c r="I23" s="44">
        <f>G23-H23</f>
        <v>-96250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1870</v>
      </c>
      <c r="F25" s="21">
        <f t="shared" si="6"/>
        <v>0</v>
      </c>
      <c r="G25" s="21">
        <f t="shared" si="6"/>
        <v>1870</v>
      </c>
      <c r="H25" s="21">
        <f t="shared" si="6"/>
        <v>1870</v>
      </c>
      <c r="I25" s="21">
        <f>I26</f>
        <v>0</v>
      </c>
    </row>
    <row r="26" spans="1:9" x14ac:dyDescent="0.2">
      <c r="A26" s="22" t="s">
        <v>51</v>
      </c>
      <c r="B26" s="23" t="s">
        <v>12</v>
      </c>
      <c r="C26" s="24"/>
      <c r="D26" s="24"/>
      <c r="E26" s="21">
        <v>1870</v>
      </c>
      <c r="F26" s="21"/>
      <c r="G26" s="21">
        <f>E26+F26</f>
        <v>1870</v>
      </c>
      <c r="H26" s="35">
        <v>1870</v>
      </c>
      <c r="I26" s="44">
        <f>G26-H26</f>
        <v>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21">
        <f>I29</f>
        <v>0</v>
      </c>
    </row>
    <row r="29" spans="1:9" x14ac:dyDescent="0.2">
      <c r="A29" s="22" t="s">
        <v>52</v>
      </c>
      <c r="B29" s="23" t="s">
        <v>13</v>
      </c>
      <c r="C29" s="24"/>
      <c r="D29" s="24"/>
      <c r="E29" s="21"/>
      <c r="F29" s="21"/>
      <c r="G29" s="21">
        <f>E29+F29</f>
        <v>0</v>
      </c>
      <c r="H29" s="36"/>
      <c r="I29" s="48">
        <f>E29-F29</f>
        <v>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852411</v>
      </c>
      <c r="F31" s="28">
        <f t="shared" si="8"/>
        <v>0</v>
      </c>
      <c r="G31" s="28">
        <f t="shared" si="8"/>
        <v>852411</v>
      </c>
      <c r="H31" s="28">
        <f t="shared" si="8"/>
        <v>977631</v>
      </c>
      <c r="I31" s="28">
        <f t="shared" si="8"/>
        <v>-125220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/>
      <c r="I34" s="48">
        <f>E34-F34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4352072</v>
      </c>
      <c r="F38" s="21">
        <f>SUM(F39:F42)</f>
        <v>4466760</v>
      </c>
      <c r="G38" s="21">
        <f>SUM(G39:G42)</f>
        <v>8818832</v>
      </c>
      <c r="H38" s="21">
        <f>SUM(H39:H42)</f>
        <v>8970543</v>
      </c>
      <c r="I38" s="21">
        <f>I39+I40+I41+I42</f>
        <v>-151711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v>3558491</v>
      </c>
      <c r="F39" s="21">
        <v>3632001</v>
      </c>
      <c r="G39" s="21">
        <f>E39+F39</f>
        <v>7190492</v>
      </c>
      <c r="H39" s="36">
        <v>7416000</v>
      </c>
      <c r="I39" s="48">
        <f>G39-H39</f>
        <v>-225508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607048</v>
      </c>
      <c r="F40" s="21">
        <v>649254</v>
      </c>
      <c r="G40" s="21">
        <f>E40+F40</f>
        <v>1256302</v>
      </c>
      <c r="H40" s="36">
        <v>1278818.5</v>
      </c>
      <c r="I40" s="48">
        <f t="shared" ref="I40:I42" si="10">G40-H40</f>
        <v>-22516.5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222762</v>
      </c>
      <c r="F41" s="21">
        <v>227363</v>
      </c>
      <c r="G41" s="21">
        <f>E41+F41</f>
        <v>450125</v>
      </c>
      <c r="H41" s="36">
        <v>448224.5</v>
      </c>
      <c r="I41" s="48">
        <f t="shared" si="10"/>
        <v>1900.5</v>
      </c>
    </row>
    <row r="42" spans="1:9" x14ac:dyDescent="0.2">
      <c r="A42" s="22" t="s">
        <v>57</v>
      </c>
      <c r="B42" s="23" t="s">
        <v>20</v>
      </c>
      <c r="C42" s="24"/>
      <c r="D42" s="24"/>
      <c r="E42" s="21">
        <v>-36229</v>
      </c>
      <c r="F42" s="21">
        <v>-41858</v>
      </c>
      <c r="G42" s="21">
        <f>E42+F42</f>
        <v>-78087</v>
      </c>
      <c r="H42" s="38">
        <v>-172500</v>
      </c>
      <c r="I42" s="48">
        <f t="shared" si="10"/>
        <v>94413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621408</v>
      </c>
      <c r="F44" s="21">
        <f t="shared" si="11"/>
        <v>1352947</v>
      </c>
      <c r="G44" s="21">
        <f t="shared" si="11"/>
        <v>1974355</v>
      </c>
      <c r="H44" s="21">
        <f t="shared" si="11"/>
        <v>1941782</v>
      </c>
      <c r="I44" s="21">
        <f>I45+I46</f>
        <v>32573</v>
      </c>
    </row>
    <row r="45" spans="1:9" x14ac:dyDescent="0.2">
      <c r="A45" s="22" t="s">
        <v>58</v>
      </c>
      <c r="B45" s="23" t="s">
        <v>21</v>
      </c>
      <c r="C45" s="24"/>
      <c r="D45" s="24"/>
      <c r="E45" s="21">
        <v>0</v>
      </c>
      <c r="F45" s="21"/>
      <c r="G45" s="21">
        <f>E45+F45</f>
        <v>0</v>
      </c>
      <c r="H45" s="36"/>
      <c r="I45" s="48">
        <f>G45-H45</f>
        <v>0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v>621408</v>
      </c>
      <c r="F46" s="21">
        <v>1352947</v>
      </c>
      <c r="G46" s="21">
        <f>E46+F46</f>
        <v>1974355</v>
      </c>
      <c r="H46" s="38">
        <v>1941782</v>
      </c>
      <c r="I46" s="48">
        <f>G46-H46</f>
        <v>32573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368266</v>
      </c>
      <c r="F48" s="21">
        <f t="shared" si="12"/>
        <v>860</v>
      </c>
      <c r="G48" s="21">
        <f t="shared" si="12"/>
        <v>369126</v>
      </c>
      <c r="H48" s="21">
        <f t="shared" si="12"/>
        <v>369126.5</v>
      </c>
      <c r="I48" s="21">
        <f>I49+I50</f>
        <v>-0.5</v>
      </c>
    </row>
    <row r="49" spans="1:11" x14ac:dyDescent="0.2">
      <c r="A49" s="22" t="s">
        <v>60</v>
      </c>
      <c r="B49" s="23" t="s">
        <v>23</v>
      </c>
      <c r="C49" s="24"/>
      <c r="D49" s="24"/>
      <c r="E49" s="21">
        <v>368266</v>
      </c>
      <c r="F49" s="21">
        <v>860</v>
      </c>
      <c r="G49" s="21">
        <f>E49+F49</f>
        <v>369126</v>
      </c>
      <c r="H49" s="36">
        <v>369126.5</v>
      </c>
      <c r="I49" s="49">
        <f>G49-H49</f>
        <v>-0.5</v>
      </c>
    </row>
    <row r="50" spans="1:11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I50" s="49">
        <f>G50-H50</f>
        <v>0</v>
      </c>
    </row>
    <row r="51" spans="1:11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11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0</v>
      </c>
      <c r="I52" s="21">
        <f>I53+I54</f>
        <v>0</v>
      </c>
    </row>
    <row r="53" spans="1:11" x14ac:dyDescent="0.2">
      <c r="A53" s="22" t="s">
        <v>62</v>
      </c>
      <c r="B53" s="23" t="s">
        <v>26</v>
      </c>
      <c r="C53" s="24"/>
      <c r="D53" s="24"/>
      <c r="E53" s="21">
        <v>0</v>
      </c>
      <c r="F53" s="21"/>
      <c r="G53" s="21">
        <f>E53+F53</f>
        <v>0</v>
      </c>
      <c r="H53" s="36"/>
      <c r="I53" s="48">
        <f>G53-H53</f>
        <v>0</v>
      </c>
    </row>
    <row r="54" spans="1:11" x14ac:dyDescent="0.2">
      <c r="A54" s="22" t="s">
        <v>63</v>
      </c>
      <c r="B54" s="23" t="s">
        <v>27</v>
      </c>
      <c r="C54" s="24"/>
      <c r="D54" s="24"/>
      <c r="E54" s="21"/>
      <c r="F54" s="21"/>
      <c r="G54" s="21">
        <f>E54+F54</f>
        <v>0</v>
      </c>
      <c r="H54" s="36"/>
      <c r="I54" s="48">
        <f>G54-H54</f>
        <v>0</v>
      </c>
    </row>
    <row r="55" spans="1:11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>G55-H55</f>
        <v>0</v>
      </c>
    </row>
    <row r="56" spans="1:11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11" x14ac:dyDescent="0.2">
      <c r="A57" s="25"/>
      <c r="B57" s="29" t="s">
        <v>29</v>
      </c>
      <c r="C57" s="21">
        <f t="shared" ref="C57:H57" si="14">SUM(C58:C59)</f>
        <v>0</v>
      </c>
      <c r="D57" s="21">
        <f t="shared" si="14"/>
        <v>0</v>
      </c>
      <c r="E57" s="21">
        <f t="shared" si="14"/>
        <v>424719</v>
      </c>
      <c r="F57" s="21">
        <f t="shared" si="14"/>
        <v>2440646</v>
      </c>
      <c r="G57" s="21">
        <f t="shared" si="14"/>
        <v>2865365</v>
      </c>
      <c r="H57" s="21">
        <f t="shared" si="14"/>
        <v>2871446.5</v>
      </c>
      <c r="I57" s="21">
        <f>I58+I59</f>
        <v>-6081.5</v>
      </c>
    </row>
    <row r="58" spans="1:11" x14ac:dyDescent="0.2">
      <c r="A58" s="22" t="s">
        <v>65</v>
      </c>
      <c r="B58" s="23" t="s">
        <v>30</v>
      </c>
      <c r="C58" s="24"/>
      <c r="D58" s="24"/>
      <c r="E58" s="21">
        <v>405775</v>
      </c>
      <c r="F58" s="21">
        <v>2438876</v>
      </c>
      <c r="G58" s="21">
        <f>E58+F58</f>
        <v>2844651</v>
      </c>
      <c r="H58" s="36">
        <v>2843046.5</v>
      </c>
      <c r="I58" s="48">
        <f>G58-H58</f>
        <v>1604.5</v>
      </c>
    </row>
    <row r="59" spans="1:11" x14ac:dyDescent="0.2">
      <c r="A59" s="22" t="s">
        <v>66</v>
      </c>
      <c r="B59" s="23" t="s">
        <v>31</v>
      </c>
      <c r="C59" s="24"/>
      <c r="D59" s="24"/>
      <c r="E59" s="21">
        <v>18944</v>
      </c>
      <c r="F59" s="21">
        <v>1770</v>
      </c>
      <c r="G59" s="21">
        <f>E59+F59</f>
        <v>20714</v>
      </c>
      <c r="H59" s="36">
        <v>28400</v>
      </c>
      <c r="I59" s="48">
        <f>G59-H59</f>
        <v>-7686</v>
      </c>
    </row>
    <row r="60" spans="1:11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11" ht="15" x14ac:dyDescent="0.25">
      <c r="A61" s="33"/>
      <c r="B61" s="27" t="s">
        <v>32</v>
      </c>
      <c r="C61" s="28">
        <f t="shared" ref="C61:I61" si="15">C57+C52+C48+C44+C38</f>
        <v>0</v>
      </c>
      <c r="D61" s="28">
        <f t="shared" si="15"/>
        <v>0</v>
      </c>
      <c r="E61" s="28">
        <f t="shared" si="15"/>
        <v>5766465</v>
      </c>
      <c r="F61" s="28">
        <f t="shared" si="15"/>
        <v>8261213</v>
      </c>
      <c r="G61" s="28">
        <f t="shared" si="15"/>
        <v>14027678</v>
      </c>
      <c r="H61" s="28">
        <f t="shared" si="15"/>
        <v>14152898</v>
      </c>
      <c r="I61" s="28">
        <f t="shared" si="15"/>
        <v>-125220</v>
      </c>
      <c r="K61" s="45"/>
    </row>
    <row r="62" spans="1:11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11" ht="15" x14ac:dyDescent="0.25">
      <c r="A63" s="33"/>
      <c r="B63" s="27" t="s">
        <v>33</v>
      </c>
      <c r="C63" s="28">
        <f t="shared" ref="C63:I63" si="16">C31+C33-C61</f>
        <v>0</v>
      </c>
      <c r="D63" s="28">
        <f t="shared" si="16"/>
        <v>0</v>
      </c>
      <c r="E63" s="28">
        <f t="shared" si="16"/>
        <v>-4914054</v>
      </c>
      <c r="F63" s="28">
        <f t="shared" si="16"/>
        <v>-8261213</v>
      </c>
      <c r="G63" s="28">
        <f t="shared" si="16"/>
        <v>-13175267</v>
      </c>
      <c r="H63" s="28">
        <f t="shared" si="16"/>
        <v>-13175267</v>
      </c>
      <c r="I63" s="28">
        <f t="shared" si="16"/>
        <v>0</v>
      </c>
    </row>
  </sheetData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pageSetUpPr fitToPage="1"/>
  </sheetPr>
  <dimension ref="A1:I63"/>
  <sheetViews>
    <sheetView zoomScale="75" zoomScaleNormal="75" workbookViewId="0">
      <pane xSplit="2" ySplit="5" topLeftCell="E6" activePane="bottomRight" state="frozen"/>
      <selection activeCell="H13" sqref="H13"/>
      <selection pane="topRight" activeCell="H13" sqref="H13"/>
      <selection pane="bottomLeft" activeCell="H13" sqref="H1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9" x14ac:dyDescent="0.2">
      <c r="A4" s="12"/>
      <c r="B4" s="6" t="s">
        <v>96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48744</v>
      </c>
      <c r="F8" s="21">
        <f t="shared" si="0"/>
        <v>0</v>
      </c>
      <c r="G8" s="21">
        <f t="shared" si="0"/>
        <v>48744</v>
      </c>
      <c r="H8" s="21">
        <f t="shared" si="0"/>
        <v>39150</v>
      </c>
      <c r="I8" s="21">
        <f>I9+I10+I11+I12</f>
        <v>9594</v>
      </c>
    </row>
    <row r="9" spans="1:9" x14ac:dyDescent="0.2">
      <c r="A9" s="22" t="s">
        <v>39</v>
      </c>
      <c r="B9" s="23" t="s">
        <v>1</v>
      </c>
      <c r="C9" s="24"/>
      <c r="D9" s="24"/>
      <c r="E9" s="21">
        <v>11020</v>
      </c>
      <c r="F9" s="21"/>
      <c r="G9" s="21">
        <f>E9+F9</f>
        <v>11020</v>
      </c>
      <c r="H9" s="37">
        <v>9000</v>
      </c>
      <c r="I9" s="47">
        <f>G9-H9</f>
        <v>2020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>
        <v>37724</v>
      </c>
      <c r="F11" s="21"/>
      <c r="G11" s="21">
        <f>E11+F11</f>
        <v>37724</v>
      </c>
      <c r="H11" s="36">
        <v>30000</v>
      </c>
      <c r="I11" s="47">
        <f t="shared" si="1"/>
        <v>7724</v>
      </c>
    </row>
    <row r="12" spans="1:9" x14ac:dyDescent="0.2">
      <c r="A12" s="22" t="s">
        <v>43</v>
      </c>
      <c r="B12" s="23" t="s">
        <v>3</v>
      </c>
      <c r="C12" s="24"/>
      <c r="D12" s="24"/>
      <c r="E12" s="21"/>
      <c r="F12" s="21"/>
      <c r="G12" s="21">
        <f>E12+F12</f>
        <v>0</v>
      </c>
      <c r="H12" s="36">
        <v>150</v>
      </c>
      <c r="I12" s="47">
        <f t="shared" si="1"/>
        <v>-150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127707</v>
      </c>
      <c r="F14" s="21">
        <f t="shared" si="2"/>
        <v>0</v>
      </c>
      <c r="G14" s="21">
        <f t="shared" si="2"/>
        <v>127707</v>
      </c>
      <c r="H14" s="21">
        <f t="shared" si="2"/>
        <v>120100</v>
      </c>
      <c r="I14" s="21">
        <f>I15+I16+I17+I18+I19+I20</f>
        <v>7607</v>
      </c>
    </row>
    <row r="15" spans="1:9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/>
      <c r="F17" s="21"/>
      <c r="G17" s="21">
        <f t="shared" si="3"/>
        <v>0</v>
      </c>
      <c r="H17" s="36">
        <v>100</v>
      </c>
      <c r="I17" s="47">
        <f t="shared" si="4"/>
        <v>-100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v>127707</v>
      </c>
      <c r="F18" s="21"/>
      <c r="G18" s="21">
        <f t="shared" si="3"/>
        <v>127707</v>
      </c>
      <c r="H18" s="36">
        <v>120000</v>
      </c>
      <c r="I18" s="47">
        <f t="shared" si="4"/>
        <v>7707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/>
      <c r="F20" s="21"/>
      <c r="G20" s="21">
        <f t="shared" si="3"/>
        <v>0</v>
      </c>
      <c r="H20" s="36"/>
      <c r="I20" s="47">
        <f t="shared" si="4"/>
        <v>0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196858</v>
      </c>
      <c r="F22" s="21">
        <f t="shared" si="5"/>
        <v>0</v>
      </c>
      <c r="G22" s="21">
        <f t="shared" si="5"/>
        <v>196858</v>
      </c>
      <c r="H22" s="21">
        <f t="shared" si="5"/>
        <v>250000</v>
      </c>
      <c r="I22" s="21">
        <f>I23</f>
        <v>-53142</v>
      </c>
    </row>
    <row r="23" spans="1:9" x14ac:dyDescent="0.2">
      <c r="A23" s="22" t="s">
        <v>50</v>
      </c>
      <c r="B23" s="23" t="s">
        <v>11</v>
      </c>
      <c r="C23" s="24"/>
      <c r="D23" s="24"/>
      <c r="E23" s="21">
        <v>196858</v>
      </c>
      <c r="F23" s="21"/>
      <c r="G23" s="21">
        <f>E23+F23</f>
        <v>196858</v>
      </c>
      <c r="H23" s="35">
        <v>250000</v>
      </c>
      <c r="I23" s="44">
        <f>G23-H23</f>
        <v>-53142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5000</v>
      </c>
      <c r="F25" s="21">
        <f t="shared" si="6"/>
        <v>0</v>
      </c>
      <c r="G25" s="21">
        <f t="shared" si="6"/>
        <v>5000</v>
      </c>
      <c r="H25" s="21">
        <f t="shared" si="6"/>
        <v>8000</v>
      </c>
      <c r="I25" s="21">
        <f>I26</f>
        <v>-3000</v>
      </c>
    </row>
    <row r="26" spans="1:9" x14ac:dyDescent="0.2">
      <c r="A26" s="22" t="s">
        <v>51</v>
      </c>
      <c r="B26" s="23" t="s">
        <v>12</v>
      </c>
      <c r="C26" s="24"/>
      <c r="D26" s="24"/>
      <c r="E26" s="21">
        <v>5000</v>
      </c>
      <c r="F26" s="21"/>
      <c r="G26" s="21">
        <f>E26+F26</f>
        <v>5000</v>
      </c>
      <c r="H26" s="35">
        <v>8000</v>
      </c>
      <c r="I26" s="44">
        <f>G26-H26</f>
        <v>-3000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200</v>
      </c>
      <c r="F28" s="21">
        <f t="shared" si="7"/>
        <v>0</v>
      </c>
      <c r="G28" s="21">
        <f t="shared" si="7"/>
        <v>200</v>
      </c>
      <c r="H28" s="21">
        <f t="shared" si="7"/>
        <v>1500</v>
      </c>
      <c r="I28" s="21">
        <f>I29</f>
        <v>-1300</v>
      </c>
    </row>
    <row r="29" spans="1:9" x14ac:dyDescent="0.2">
      <c r="A29" s="22" t="s">
        <v>52</v>
      </c>
      <c r="B29" s="23" t="s">
        <v>13</v>
      </c>
      <c r="C29" s="24"/>
      <c r="D29" s="24"/>
      <c r="E29" s="21">
        <v>200</v>
      </c>
      <c r="F29" s="21"/>
      <c r="G29" s="21">
        <f>E29+F29</f>
        <v>200</v>
      </c>
      <c r="H29" s="36">
        <v>1500</v>
      </c>
      <c r="I29" s="48">
        <f>G29-H29</f>
        <v>-1300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378509</v>
      </c>
      <c r="F31" s="28">
        <f t="shared" si="8"/>
        <v>0</v>
      </c>
      <c r="G31" s="28">
        <f t="shared" si="8"/>
        <v>378509</v>
      </c>
      <c r="H31" s="28">
        <f t="shared" si="8"/>
        <v>418750</v>
      </c>
      <c r="I31" s="28">
        <f t="shared" si="8"/>
        <v>-40241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9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/>
      <c r="I34" s="48">
        <f>E34-F34</f>
        <v>0</v>
      </c>
    </row>
    <row r="35" spans="1:9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</row>
    <row r="36" spans="1:9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</row>
    <row r="37" spans="1:9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9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14860877</v>
      </c>
      <c r="F38" s="21">
        <f>SUM(F39:F42)</f>
        <v>0</v>
      </c>
      <c r="G38" s="21">
        <f>SUM(G39:G42)</f>
        <v>14860877</v>
      </c>
      <c r="H38" s="21">
        <f>SUM(H39:H42)</f>
        <v>14861056</v>
      </c>
      <c r="I38" s="21">
        <f>I39+I40+I41+I42</f>
        <v>-179</v>
      </c>
    </row>
    <row r="39" spans="1:9" x14ac:dyDescent="0.2">
      <c r="A39" s="22" t="s">
        <v>54</v>
      </c>
      <c r="B39" s="23" t="s">
        <v>17</v>
      </c>
      <c r="C39" s="24"/>
      <c r="D39" s="24"/>
      <c r="E39" s="21">
        <v>12003883</v>
      </c>
      <c r="F39" s="21"/>
      <c r="G39" s="21">
        <f>E39+F39</f>
        <v>12003883</v>
      </c>
      <c r="H39" s="36">
        <v>12109500</v>
      </c>
      <c r="I39" s="48">
        <f>G39-H39</f>
        <v>-105617</v>
      </c>
    </row>
    <row r="40" spans="1:9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2206105</v>
      </c>
      <c r="F40" s="21"/>
      <c r="G40" s="21">
        <f>E40+F40</f>
        <v>2206105</v>
      </c>
      <c r="H40" s="36">
        <v>2154195</v>
      </c>
      <c r="I40" s="48">
        <f t="shared" ref="I40:I42" si="10">G40-H40</f>
        <v>51910</v>
      </c>
    </row>
    <row r="41" spans="1:9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750168</v>
      </c>
      <c r="F41" s="21"/>
      <c r="G41" s="21">
        <f>E41+F41</f>
        <v>750168</v>
      </c>
      <c r="H41" s="36">
        <v>729361</v>
      </c>
      <c r="I41" s="48">
        <f t="shared" si="10"/>
        <v>20807</v>
      </c>
    </row>
    <row r="42" spans="1:9" x14ac:dyDescent="0.2">
      <c r="A42" s="22" t="s">
        <v>57</v>
      </c>
      <c r="B42" s="23" t="s">
        <v>20</v>
      </c>
      <c r="C42" s="24"/>
      <c r="D42" s="24"/>
      <c r="E42" s="21">
        <v>-99279</v>
      </c>
      <c r="F42" s="21"/>
      <c r="G42" s="21">
        <f>E42+F42</f>
        <v>-99279</v>
      </c>
      <c r="H42" s="38">
        <v>-132000</v>
      </c>
      <c r="I42" s="48">
        <f t="shared" si="10"/>
        <v>32721</v>
      </c>
    </row>
    <row r="43" spans="1:9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9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2775451</v>
      </c>
      <c r="F44" s="21">
        <f t="shared" si="11"/>
        <v>0</v>
      </c>
      <c r="G44" s="21">
        <f t="shared" si="11"/>
        <v>2775451</v>
      </c>
      <c r="H44" s="21">
        <f t="shared" si="11"/>
        <v>2881411</v>
      </c>
      <c r="I44" s="21">
        <f>I45+I46</f>
        <v>-105960</v>
      </c>
    </row>
    <row r="45" spans="1:9" x14ac:dyDescent="0.2">
      <c r="A45" s="22" t="s">
        <v>58</v>
      </c>
      <c r="B45" s="23" t="s">
        <v>21</v>
      </c>
      <c r="C45" s="24"/>
      <c r="D45" s="24"/>
      <c r="E45" s="21">
        <v>0</v>
      </c>
      <c r="F45" s="21"/>
      <c r="G45" s="21">
        <f>E45+F45</f>
        <v>0</v>
      </c>
      <c r="H45" s="36"/>
      <c r="I45" s="48">
        <f>G45-H45</f>
        <v>0</v>
      </c>
    </row>
    <row r="46" spans="1:9" x14ac:dyDescent="0.2">
      <c r="A46" s="22" t="s">
        <v>59</v>
      </c>
      <c r="B46" s="23" t="s">
        <v>22</v>
      </c>
      <c r="C46" s="24"/>
      <c r="D46" s="24"/>
      <c r="E46" s="21">
        <v>2775451</v>
      </c>
      <c r="F46" s="21"/>
      <c r="G46" s="21">
        <f>E46+F46</f>
        <v>2775451</v>
      </c>
      <c r="H46" s="38">
        <v>2881411</v>
      </c>
      <c r="I46" s="48">
        <f>G46-H46</f>
        <v>-105960</v>
      </c>
    </row>
    <row r="47" spans="1:9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316977</v>
      </c>
      <c r="F48" s="21">
        <f t="shared" si="12"/>
        <v>0</v>
      </c>
      <c r="G48" s="21">
        <f t="shared" si="12"/>
        <v>316977</v>
      </c>
      <c r="H48" s="21">
        <f t="shared" si="12"/>
        <v>283318</v>
      </c>
      <c r="I48" s="21">
        <f>I49+I50</f>
        <v>33659</v>
      </c>
    </row>
    <row r="49" spans="1:9" x14ac:dyDescent="0.2">
      <c r="A49" s="22" t="s">
        <v>60</v>
      </c>
      <c r="B49" s="23" t="s">
        <v>23</v>
      </c>
      <c r="C49" s="24"/>
      <c r="D49" s="24"/>
      <c r="E49" s="21">
        <v>316977</v>
      </c>
      <c r="F49" s="21"/>
      <c r="G49" s="21">
        <f>E49+F49</f>
        <v>316977</v>
      </c>
      <c r="H49" s="36">
        <v>283318</v>
      </c>
      <c r="I49" s="49">
        <f>G49-H49</f>
        <v>33659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0</v>
      </c>
      <c r="F52" s="21">
        <f t="shared" si="13"/>
        <v>0</v>
      </c>
      <c r="G52" s="21">
        <f t="shared" si="13"/>
        <v>0</v>
      </c>
      <c r="H52" s="21">
        <f t="shared" si="13"/>
        <v>1000</v>
      </c>
      <c r="I52" s="21">
        <f>I53+I54</f>
        <v>-1000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v>0</v>
      </c>
      <c r="F53" s="21"/>
      <c r="G53" s="21">
        <f>E53+F53</f>
        <v>0</v>
      </c>
      <c r="H53" s="36">
        <v>1000</v>
      </c>
      <c r="I53" s="48">
        <f>G53-H53</f>
        <v>-1000</v>
      </c>
    </row>
    <row r="54" spans="1:9" x14ac:dyDescent="0.2">
      <c r="A54" s="22" t="s">
        <v>63</v>
      </c>
      <c r="B54" s="23" t="s">
        <v>27</v>
      </c>
      <c r="C54" s="24"/>
      <c r="D54" s="24"/>
      <c r="E54" s="21"/>
      <c r="F54" s="21"/>
      <c r="G54" s="21">
        <f>E54+F54</f>
        <v>0</v>
      </c>
      <c r="H54" s="36"/>
      <c r="I54" s="48">
        <f t="shared" ref="I54:I55" si="14">G54-H54</f>
        <v>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 t="shared" si="14"/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5">SUM(C58:C59)</f>
        <v>0</v>
      </c>
      <c r="D57" s="21">
        <f t="shared" si="15"/>
        <v>0</v>
      </c>
      <c r="E57" s="21">
        <f t="shared" si="15"/>
        <v>3762664</v>
      </c>
      <c r="F57" s="21">
        <f t="shared" si="15"/>
        <v>0</v>
      </c>
      <c r="G57" s="21">
        <f t="shared" si="15"/>
        <v>3762664</v>
      </c>
      <c r="H57" s="21">
        <f t="shared" si="15"/>
        <v>3740606</v>
      </c>
      <c r="I57" s="21">
        <f>I58+I59</f>
        <v>22058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v>3734960</v>
      </c>
      <c r="F58" s="21"/>
      <c r="G58" s="21">
        <f>E58+F58</f>
        <v>3734960</v>
      </c>
      <c r="H58" s="36">
        <v>3706544</v>
      </c>
      <c r="I58" s="48">
        <f>G58-H58</f>
        <v>28416</v>
      </c>
    </row>
    <row r="59" spans="1:9" x14ac:dyDescent="0.2">
      <c r="A59" s="22" t="s">
        <v>66</v>
      </c>
      <c r="B59" s="23" t="s">
        <v>31</v>
      </c>
      <c r="C59" s="24"/>
      <c r="D59" s="24"/>
      <c r="E59" s="21">
        <v>27704</v>
      </c>
      <c r="F59" s="21"/>
      <c r="G59" s="21">
        <f>E59+F59</f>
        <v>27704</v>
      </c>
      <c r="H59" s="36">
        <v>34062</v>
      </c>
      <c r="I59" s="48">
        <f>G59-H59</f>
        <v>-6358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I61" si="16">C57+C52+C48+C44+C38</f>
        <v>0</v>
      </c>
      <c r="D61" s="28">
        <f t="shared" si="16"/>
        <v>0</v>
      </c>
      <c r="E61" s="28">
        <f t="shared" si="16"/>
        <v>21715969</v>
      </c>
      <c r="F61" s="28">
        <f t="shared" si="16"/>
        <v>0</v>
      </c>
      <c r="G61" s="28">
        <f t="shared" si="16"/>
        <v>21715969</v>
      </c>
      <c r="H61" s="28">
        <f t="shared" si="16"/>
        <v>21767391</v>
      </c>
      <c r="I61" s="28">
        <f t="shared" si="16"/>
        <v>-51422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I63" si="17">C31+C33-C61</f>
        <v>0</v>
      </c>
      <c r="D63" s="28">
        <f t="shared" si="17"/>
        <v>0</v>
      </c>
      <c r="E63" s="28">
        <f t="shared" si="17"/>
        <v>-21337460</v>
      </c>
      <c r="F63" s="28">
        <f t="shared" si="17"/>
        <v>0</v>
      </c>
      <c r="G63" s="28">
        <f t="shared" si="17"/>
        <v>-21337460</v>
      </c>
      <c r="H63" s="28">
        <f t="shared" si="17"/>
        <v>-21348641</v>
      </c>
      <c r="I63" s="28">
        <f t="shared" si="17"/>
        <v>11181</v>
      </c>
    </row>
  </sheetData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P66"/>
  <sheetViews>
    <sheetView zoomScale="75" zoomScaleNormal="75" workbookViewId="0">
      <pane xSplit="2" ySplit="5" topLeftCell="E24" activePane="bottomRight" state="frozen"/>
      <selection activeCell="H13" sqref="H13"/>
      <selection pane="topRight" activeCell="H13" sqref="H13"/>
      <selection pane="bottomLeft" activeCell="H13" sqref="H13"/>
      <selection pane="bottomRight" activeCell="J1" sqref="J1:J1048576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9" width="14.140625" style="5" customWidth="1"/>
    <col min="10" max="10" width="14.7109375" style="5" customWidth="1"/>
    <col min="11" max="16384" width="9.140625" style="5"/>
  </cols>
  <sheetData>
    <row r="1" spans="1:9" x14ac:dyDescent="0.2">
      <c r="A1" s="9"/>
      <c r="B1" s="10"/>
      <c r="C1" s="11"/>
      <c r="D1" s="11"/>
      <c r="E1" s="11"/>
      <c r="F1" s="11"/>
      <c r="G1" s="11"/>
      <c r="H1" s="11"/>
      <c r="I1" s="11"/>
    </row>
    <row r="2" spans="1:9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I2" s="14" t="s">
        <v>100</v>
      </c>
    </row>
    <row r="3" spans="1:9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I3" s="14"/>
    </row>
    <row r="4" spans="1:9" x14ac:dyDescent="0.2">
      <c r="A4" s="12"/>
      <c r="B4" s="6" t="s">
        <v>97</v>
      </c>
      <c r="C4" s="15"/>
      <c r="D4" s="15"/>
      <c r="E4" s="15"/>
      <c r="F4" s="15"/>
      <c r="G4" s="15"/>
      <c r="H4" s="15"/>
      <c r="I4" s="15"/>
    </row>
    <row r="5" spans="1:9" x14ac:dyDescent="0.2">
      <c r="A5" s="12"/>
      <c r="B5" s="13" t="s">
        <v>34</v>
      </c>
      <c r="C5" s="16"/>
      <c r="D5" s="17"/>
      <c r="E5" s="16"/>
      <c r="F5" s="17"/>
      <c r="G5" s="17"/>
      <c r="H5" s="17"/>
      <c r="I5" s="17"/>
    </row>
    <row r="6" spans="1:9" ht="15" x14ac:dyDescent="0.25">
      <c r="A6" s="32"/>
      <c r="B6" s="27" t="s">
        <v>0</v>
      </c>
      <c r="C6" s="30"/>
      <c r="D6" s="30"/>
      <c r="E6" s="30"/>
      <c r="F6" s="30"/>
      <c r="G6" s="30"/>
      <c r="H6" s="30"/>
      <c r="I6" s="30"/>
    </row>
    <row r="7" spans="1:9" x14ac:dyDescent="0.2">
      <c r="A7" s="18"/>
      <c r="B7" s="19" t="s">
        <v>34</v>
      </c>
      <c r="C7" s="8"/>
      <c r="D7" s="2"/>
      <c r="E7" s="8"/>
      <c r="F7" s="2"/>
      <c r="G7" s="2"/>
      <c r="H7" s="2"/>
      <c r="I7" s="2"/>
    </row>
    <row r="8" spans="1:9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2320800</v>
      </c>
      <c r="F8" s="21">
        <f t="shared" si="0"/>
        <v>0</v>
      </c>
      <c r="G8" s="21">
        <f t="shared" si="0"/>
        <v>2320800</v>
      </c>
      <c r="H8" s="21">
        <f t="shared" si="0"/>
        <v>2047000</v>
      </c>
      <c r="I8" s="21">
        <f>I9+I10+I11+I12</f>
        <v>273800</v>
      </c>
    </row>
    <row r="9" spans="1:9" x14ac:dyDescent="0.2">
      <c r="A9" s="22" t="s">
        <v>39</v>
      </c>
      <c r="B9" s="23" t="s">
        <v>1</v>
      </c>
      <c r="C9" s="24"/>
      <c r="D9" s="24"/>
      <c r="E9" s="21">
        <v>1973800</v>
      </c>
      <c r="F9" s="21"/>
      <c r="G9" s="21">
        <f>E9+F9</f>
        <v>1973800</v>
      </c>
      <c r="H9" s="37">
        <v>1700000</v>
      </c>
      <c r="I9" s="47">
        <f>G9-H9</f>
        <v>273800</v>
      </c>
    </row>
    <row r="10" spans="1:9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I10" s="47">
        <f t="shared" ref="I10:I12" si="1">G10-H10</f>
        <v>0</v>
      </c>
    </row>
    <row r="11" spans="1:9" x14ac:dyDescent="0.2">
      <c r="A11" s="22" t="s">
        <v>42</v>
      </c>
      <c r="B11" s="23" t="s">
        <v>2</v>
      </c>
      <c r="C11" s="24"/>
      <c r="D11" s="24"/>
      <c r="E11" s="21">
        <v>0</v>
      </c>
      <c r="F11" s="21"/>
      <c r="G11" s="21">
        <f>E11+F11</f>
        <v>0</v>
      </c>
      <c r="H11" s="36"/>
      <c r="I11" s="47">
        <f t="shared" si="1"/>
        <v>0</v>
      </c>
    </row>
    <row r="12" spans="1:9" x14ac:dyDescent="0.2">
      <c r="A12" s="22" t="s">
        <v>43</v>
      </c>
      <c r="B12" s="23" t="s">
        <v>3</v>
      </c>
      <c r="C12" s="24"/>
      <c r="D12" s="24"/>
      <c r="E12" s="21">
        <v>347000</v>
      </c>
      <c r="F12" s="21"/>
      <c r="G12" s="21">
        <f>E12+F12</f>
        <v>347000</v>
      </c>
      <c r="H12" s="36">
        <v>347000</v>
      </c>
      <c r="I12" s="47">
        <f t="shared" si="1"/>
        <v>0</v>
      </c>
    </row>
    <row r="13" spans="1:9" x14ac:dyDescent="0.2">
      <c r="A13" s="22"/>
      <c r="B13" s="23"/>
      <c r="C13" s="24"/>
      <c r="D13" s="24"/>
      <c r="E13" s="24"/>
      <c r="F13" s="24"/>
      <c r="G13" s="24"/>
      <c r="H13" s="24"/>
      <c r="I13" s="24"/>
    </row>
    <row r="14" spans="1:9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67089</v>
      </c>
      <c r="F14" s="21">
        <f t="shared" si="2"/>
        <v>0</v>
      </c>
      <c r="G14" s="21">
        <f t="shared" si="2"/>
        <v>67089</v>
      </c>
      <c r="H14" s="21">
        <f t="shared" si="2"/>
        <v>67000</v>
      </c>
      <c r="I14" s="21">
        <f>I15+I16+I17+I18+I19+I20</f>
        <v>89</v>
      </c>
    </row>
    <row r="15" spans="1:9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I15" s="47">
        <f>G15-H15</f>
        <v>0</v>
      </c>
    </row>
    <row r="16" spans="1:9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I16" s="47">
        <f t="shared" ref="I16:I20" si="4">G16-H16</f>
        <v>0</v>
      </c>
    </row>
    <row r="17" spans="1:9" x14ac:dyDescent="0.2">
      <c r="A17" s="22" t="s">
        <v>46</v>
      </c>
      <c r="B17" s="23" t="s">
        <v>7</v>
      </c>
      <c r="C17" s="24"/>
      <c r="D17" s="24"/>
      <c r="E17" s="21"/>
      <c r="F17" s="21"/>
      <c r="G17" s="21">
        <f t="shared" si="3"/>
        <v>0</v>
      </c>
      <c r="H17" s="36"/>
      <c r="I17" s="47">
        <f t="shared" si="4"/>
        <v>0</v>
      </c>
    </row>
    <row r="18" spans="1:9" x14ac:dyDescent="0.2">
      <c r="A18" s="22" t="s">
        <v>47</v>
      </c>
      <c r="B18" s="23" t="s">
        <v>8</v>
      </c>
      <c r="C18" s="24"/>
      <c r="D18" s="24"/>
      <c r="E18" s="21">
        <v>2000</v>
      </c>
      <c r="F18" s="21"/>
      <c r="G18" s="21">
        <f t="shared" si="3"/>
        <v>2000</v>
      </c>
      <c r="H18" s="36">
        <v>2000</v>
      </c>
      <c r="I18" s="47">
        <f t="shared" si="4"/>
        <v>0</v>
      </c>
    </row>
    <row r="19" spans="1:9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I19" s="47">
        <f t="shared" si="4"/>
        <v>0</v>
      </c>
    </row>
    <row r="20" spans="1:9" x14ac:dyDescent="0.2">
      <c r="A20" s="22" t="s">
        <v>49</v>
      </c>
      <c r="B20" s="23" t="s">
        <v>10</v>
      </c>
      <c r="C20" s="24"/>
      <c r="D20" s="24"/>
      <c r="E20" s="21">
        <v>65089</v>
      </c>
      <c r="F20" s="21"/>
      <c r="G20" s="21">
        <f t="shared" si="3"/>
        <v>65089</v>
      </c>
      <c r="H20" s="36">
        <v>65000</v>
      </c>
      <c r="I20" s="47">
        <f t="shared" si="4"/>
        <v>89</v>
      </c>
    </row>
    <row r="21" spans="1:9" x14ac:dyDescent="0.2">
      <c r="A21" s="22"/>
      <c r="B21" s="23"/>
      <c r="C21" s="24"/>
      <c r="D21" s="24"/>
      <c r="E21" s="24"/>
      <c r="F21" s="24"/>
      <c r="G21" s="24"/>
      <c r="H21" s="24"/>
      <c r="I21" s="24"/>
    </row>
    <row r="22" spans="1:9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19000</v>
      </c>
      <c r="F22" s="21">
        <f t="shared" si="5"/>
        <v>0</v>
      </c>
      <c r="G22" s="21">
        <f t="shared" si="5"/>
        <v>19000</v>
      </c>
      <c r="H22" s="21">
        <f t="shared" si="5"/>
        <v>199000</v>
      </c>
      <c r="I22" s="21">
        <f>I23</f>
        <v>-180000</v>
      </c>
    </row>
    <row r="23" spans="1:9" x14ac:dyDescent="0.2">
      <c r="A23" s="22" t="s">
        <v>50</v>
      </c>
      <c r="B23" s="23" t="s">
        <v>11</v>
      </c>
      <c r="C23" s="24"/>
      <c r="D23" s="24"/>
      <c r="E23" s="21">
        <v>19000</v>
      </c>
      <c r="F23" s="21"/>
      <c r="G23" s="21">
        <f>E23+F23</f>
        <v>19000</v>
      </c>
      <c r="H23" s="35">
        <f>19000+180000</f>
        <v>199000</v>
      </c>
      <c r="I23" s="44">
        <f>G23-H23</f>
        <v>-180000</v>
      </c>
    </row>
    <row r="24" spans="1:9" x14ac:dyDescent="0.2">
      <c r="A24" s="22"/>
      <c r="B24" s="23"/>
      <c r="C24" s="24"/>
      <c r="D24" s="24"/>
      <c r="E24" s="24"/>
      <c r="F24" s="24"/>
      <c r="G24" s="24"/>
      <c r="H24" s="24"/>
      <c r="I24" s="24"/>
    </row>
    <row r="25" spans="1:9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110750</v>
      </c>
      <c r="F25" s="21">
        <f t="shared" si="6"/>
        <v>0</v>
      </c>
      <c r="G25" s="21">
        <f t="shared" si="6"/>
        <v>110750</v>
      </c>
      <c r="H25" s="21">
        <f t="shared" si="6"/>
        <v>120000</v>
      </c>
      <c r="I25" s="21">
        <f>I26</f>
        <v>-9250</v>
      </c>
    </row>
    <row r="26" spans="1:9" x14ac:dyDescent="0.2">
      <c r="A26" s="22" t="s">
        <v>51</v>
      </c>
      <c r="B26" s="23" t="s">
        <v>12</v>
      </c>
      <c r="C26" s="24"/>
      <c r="D26" s="24"/>
      <c r="E26" s="21">
        <v>110750</v>
      </c>
      <c r="F26" s="21"/>
      <c r="G26" s="21">
        <f>E26+F26</f>
        <v>110750</v>
      </c>
      <c r="H26" s="35">
        <v>120000</v>
      </c>
      <c r="I26" s="44">
        <f>G26-H26</f>
        <v>-9250</v>
      </c>
    </row>
    <row r="27" spans="1:9" x14ac:dyDescent="0.2">
      <c r="A27" s="22"/>
      <c r="B27" s="23"/>
      <c r="C27" s="24"/>
      <c r="D27" s="24"/>
      <c r="E27" s="24"/>
      <c r="F27" s="24"/>
      <c r="G27" s="24"/>
      <c r="H27" s="24"/>
      <c r="I27" s="24"/>
    </row>
    <row r="28" spans="1:9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5900</v>
      </c>
      <c r="F28" s="21">
        <f t="shared" si="7"/>
        <v>0</v>
      </c>
      <c r="G28" s="21">
        <f t="shared" si="7"/>
        <v>5900</v>
      </c>
      <c r="H28" s="21">
        <f t="shared" si="7"/>
        <v>70000</v>
      </c>
      <c r="I28" s="21">
        <f>I29</f>
        <v>-64100</v>
      </c>
    </row>
    <row r="29" spans="1:9" x14ac:dyDescent="0.2">
      <c r="A29" s="22" t="s">
        <v>52</v>
      </c>
      <c r="B29" s="23" t="s">
        <v>13</v>
      </c>
      <c r="C29" s="24"/>
      <c r="D29" s="24"/>
      <c r="E29" s="21">
        <v>5900</v>
      </c>
      <c r="F29" s="21"/>
      <c r="G29" s="21">
        <f>E29+F29</f>
        <v>5900</v>
      </c>
      <c r="H29" s="36">
        <v>70000</v>
      </c>
      <c r="I29" s="48">
        <f>G29-H29</f>
        <v>-64100</v>
      </c>
    </row>
    <row r="30" spans="1:9" x14ac:dyDescent="0.2">
      <c r="A30" s="22"/>
      <c r="B30" s="26" t="s">
        <v>34</v>
      </c>
      <c r="C30" s="24"/>
      <c r="D30" s="24"/>
      <c r="E30" s="24"/>
      <c r="F30" s="34"/>
      <c r="G30" s="34"/>
      <c r="H30" s="34"/>
      <c r="I30" s="34"/>
    </row>
    <row r="31" spans="1:9" ht="15" x14ac:dyDescent="0.25">
      <c r="A31" s="33"/>
      <c r="B31" s="27" t="s">
        <v>14</v>
      </c>
      <c r="C31" s="28">
        <f t="shared" ref="C31:I31" si="8">C28+C25+C22+C14+C8</f>
        <v>0</v>
      </c>
      <c r="D31" s="28">
        <f t="shared" si="8"/>
        <v>0</v>
      </c>
      <c r="E31" s="28">
        <f t="shared" si="8"/>
        <v>2523539</v>
      </c>
      <c r="F31" s="28">
        <f t="shared" si="8"/>
        <v>0</v>
      </c>
      <c r="G31" s="28">
        <f t="shared" si="8"/>
        <v>2523539</v>
      </c>
      <c r="H31" s="28">
        <f t="shared" si="8"/>
        <v>2503000</v>
      </c>
      <c r="I31" s="28">
        <f t="shared" si="8"/>
        <v>20539</v>
      </c>
    </row>
    <row r="32" spans="1:9" x14ac:dyDescent="0.2">
      <c r="A32" s="22"/>
      <c r="B32" s="26" t="s">
        <v>34</v>
      </c>
      <c r="C32" s="24"/>
      <c r="D32" s="24"/>
      <c r="E32" s="24"/>
      <c r="F32" s="24"/>
      <c r="G32" s="24"/>
      <c r="H32" s="24"/>
      <c r="I32" s="24"/>
    </row>
    <row r="33" spans="1:16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I33" s="21">
        <f>I34</f>
        <v>0</v>
      </c>
    </row>
    <row r="34" spans="1:16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/>
      <c r="I34" s="48">
        <f>G34-H34</f>
        <v>0</v>
      </c>
    </row>
    <row r="35" spans="1:16" x14ac:dyDescent="0.2">
      <c r="A35" s="22"/>
      <c r="B35" s="26" t="s">
        <v>34</v>
      </c>
      <c r="C35" s="24"/>
      <c r="D35" s="24"/>
      <c r="E35" s="24"/>
      <c r="F35" s="34"/>
      <c r="G35" s="34"/>
      <c r="H35" s="34"/>
      <c r="I35" s="34"/>
      <c r="P35" s="50"/>
    </row>
    <row r="36" spans="1:16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I36" s="28"/>
      <c r="P36" s="50"/>
    </row>
    <row r="37" spans="1:16" ht="15" x14ac:dyDescent="0.25">
      <c r="A37" s="22"/>
      <c r="B37" s="7"/>
      <c r="C37" s="31"/>
      <c r="D37" s="31"/>
      <c r="E37" s="31"/>
      <c r="F37" s="31"/>
      <c r="G37" s="31"/>
      <c r="H37" s="31"/>
      <c r="I37" s="31"/>
    </row>
    <row r="38" spans="1:16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23077690</v>
      </c>
      <c r="F38" s="21">
        <f>SUM(F39:F42)</f>
        <v>0</v>
      </c>
      <c r="G38" s="21">
        <f>SUM(G39:G42)</f>
        <v>23077690</v>
      </c>
      <c r="H38" s="21">
        <f>SUM(H39:H42)</f>
        <v>22397041.620415878</v>
      </c>
      <c r="I38" s="21">
        <f>I39+I40+I41+I42</f>
        <v>680648.37958412291</v>
      </c>
    </row>
    <row r="39" spans="1:16" x14ac:dyDescent="0.2">
      <c r="A39" s="22" t="s">
        <v>54</v>
      </c>
      <c r="B39" s="23" t="s">
        <v>17</v>
      </c>
      <c r="C39" s="24"/>
      <c r="D39" s="24"/>
      <c r="E39" s="21">
        <v>18791571</v>
      </c>
      <c r="F39" s="21"/>
      <c r="G39" s="21">
        <f>E39+F39</f>
        <v>18791571</v>
      </c>
      <c r="H39" s="36">
        <v>18400000</v>
      </c>
      <c r="I39" s="48">
        <f>G39-H39</f>
        <v>391571</v>
      </c>
      <c r="J39" s="52"/>
    </row>
    <row r="40" spans="1:16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3110006</v>
      </c>
      <c r="F40" s="21"/>
      <c r="G40" s="21">
        <f>E40+F40</f>
        <v>3110006</v>
      </c>
      <c r="H40" s="36">
        <f>H65*$H$39%</f>
        <v>3045200.9786728318</v>
      </c>
      <c r="I40" s="48">
        <f t="shared" ref="I40:I42" si="10">G40-H40</f>
        <v>64805.021327168215</v>
      </c>
    </row>
    <row r="41" spans="1:16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1176353</v>
      </c>
      <c r="F41" s="21"/>
      <c r="G41" s="21">
        <f>E41+F41</f>
        <v>1176353</v>
      </c>
      <c r="H41" s="36">
        <f>H66*$H$39%</f>
        <v>1151840.6417430453</v>
      </c>
      <c r="I41" s="48">
        <f t="shared" si="10"/>
        <v>24512.3582569547</v>
      </c>
    </row>
    <row r="42" spans="1:16" x14ac:dyDescent="0.2">
      <c r="A42" s="22" t="s">
        <v>57</v>
      </c>
      <c r="B42" s="23" t="s">
        <v>20</v>
      </c>
      <c r="C42" s="24"/>
      <c r="D42" s="24"/>
      <c r="E42" s="21">
        <v>-240</v>
      </c>
      <c r="F42" s="21"/>
      <c r="G42" s="21">
        <f>E42+F42</f>
        <v>-240</v>
      </c>
      <c r="H42" s="38">
        <v>-200000</v>
      </c>
      <c r="I42" s="48">
        <f t="shared" si="10"/>
        <v>199760</v>
      </c>
      <c r="J42" s="52"/>
    </row>
    <row r="43" spans="1:16" x14ac:dyDescent="0.2">
      <c r="A43" s="22"/>
      <c r="B43" s="23"/>
      <c r="C43" s="24"/>
      <c r="D43" s="24"/>
      <c r="E43" s="24"/>
      <c r="F43" s="24"/>
      <c r="G43" s="24"/>
      <c r="H43" s="24"/>
      <c r="I43" s="24"/>
    </row>
    <row r="44" spans="1:16" x14ac:dyDescent="0.2">
      <c r="A44" s="25"/>
      <c r="B44" s="29" t="s">
        <v>37</v>
      </c>
      <c r="C44" s="21">
        <f t="shared" ref="C44:H44" si="11">SUM(C45:C46)</f>
        <v>0</v>
      </c>
      <c r="D44" s="21">
        <f t="shared" si="11"/>
        <v>0</v>
      </c>
      <c r="E44" s="21">
        <f t="shared" si="11"/>
        <v>5560283</v>
      </c>
      <c r="F44" s="21">
        <f t="shared" si="11"/>
        <v>0</v>
      </c>
      <c r="G44" s="21">
        <f t="shared" si="11"/>
        <v>5560283</v>
      </c>
      <c r="H44" s="21">
        <f t="shared" si="11"/>
        <v>7200000</v>
      </c>
      <c r="I44" s="21">
        <f>I45+I46</f>
        <v>-1639717</v>
      </c>
    </row>
    <row r="45" spans="1:16" x14ac:dyDescent="0.2">
      <c r="A45" s="22" t="s">
        <v>58</v>
      </c>
      <c r="B45" s="23" t="s">
        <v>21</v>
      </c>
      <c r="C45" s="24"/>
      <c r="D45" s="24"/>
      <c r="E45" s="21">
        <v>0</v>
      </c>
      <c r="F45" s="21"/>
      <c r="G45" s="21">
        <f>E45+F45</f>
        <v>0</v>
      </c>
      <c r="H45" s="36"/>
      <c r="I45" s="48">
        <f>G45-H45</f>
        <v>0</v>
      </c>
    </row>
    <row r="46" spans="1:16" x14ac:dyDescent="0.2">
      <c r="A46" s="22" t="s">
        <v>59</v>
      </c>
      <c r="B46" s="23" t="s">
        <v>22</v>
      </c>
      <c r="C46" s="24"/>
      <c r="D46" s="24"/>
      <c r="E46" s="21">
        <v>5560283</v>
      </c>
      <c r="F46" s="21"/>
      <c r="G46" s="21">
        <f>E46+F46</f>
        <v>5560283</v>
      </c>
      <c r="H46" s="38">
        <v>7200000</v>
      </c>
      <c r="I46" s="48">
        <f>G46-H46</f>
        <v>-1639717</v>
      </c>
    </row>
    <row r="47" spans="1:16" x14ac:dyDescent="0.2">
      <c r="A47" s="22"/>
      <c r="B47" s="23"/>
      <c r="C47" s="24"/>
      <c r="D47" s="24"/>
      <c r="E47" s="24"/>
      <c r="F47" s="24"/>
      <c r="G47" s="24"/>
      <c r="H47" s="24"/>
      <c r="I47" s="24"/>
    </row>
    <row r="48" spans="1:16" x14ac:dyDescent="0.2">
      <c r="A48" s="25"/>
      <c r="B48" s="29" t="s">
        <v>38</v>
      </c>
      <c r="C48" s="21">
        <f t="shared" ref="C48:H48" si="12">SUM(C49:C50)</f>
        <v>0</v>
      </c>
      <c r="D48" s="21">
        <f t="shared" si="12"/>
        <v>0</v>
      </c>
      <c r="E48" s="21">
        <f t="shared" si="12"/>
        <v>3890566</v>
      </c>
      <c r="F48" s="21">
        <f t="shared" si="12"/>
        <v>0</v>
      </c>
      <c r="G48" s="21">
        <f t="shared" si="12"/>
        <v>3890566</v>
      </c>
      <c r="H48" s="21">
        <f t="shared" si="12"/>
        <v>3850000</v>
      </c>
      <c r="I48" s="21">
        <f>I49+I50</f>
        <v>40566</v>
      </c>
    </row>
    <row r="49" spans="1:9" x14ac:dyDescent="0.2">
      <c r="A49" s="22" t="s">
        <v>60</v>
      </c>
      <c r="B49" s="23" t="s">
        <v>23</v>
      </c>
      <c r="C49" s="24"/>
      <c r="D49" s="24"/>
      <c r="E49" s="21">
        <v>3890566</v>
      </c>
      <c r="F49" s="21"/>
      <c r="G49" s="21">
        <f>E49+F49</f>
        <v>3890566</v>
      </c>
      <c r="H49" s="36">
        <v>3850000</v>
      </c>
      <c r="I49" s="49">
        <f>G49-H49</f>
        <v>40566</v>
      </c>
    </row>
    <row r="50" spans="1:9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I50" s="49">
        <f>G50-H50</f>
        <v>0</v>
      </c>
    </row>
    <row r="51" spans="1:9" x14ac:dyDescent="0.2">
      <c r="A51" s="22"/>
      <c r="B51" s="23"/>
      <c r="C51" s="24"/>
      <c r="D51" s="24"/>
      <c r="E51" s="24"/>
      <c r="F51" s="24"/>
      <c r="G51" s="24"/>
      <c r="H51" s="24"/>
      <c r="I51" s="24"/>
    </row>
    <row r="52" spans="1:9" x14ac:dyDescent="0.2">
      <c r="A52" s="25"/>
      <c r="B52" s="29" t="s">
        <v>25</v>
      </c>
      <c r="C52" s="21">
        <f t="shared" ref="C52:H52" si="13">SUM(C53:C55)</f>
        <v>0</v>
      </c>
      <c r="D52" s="21">
        <f t="shared" si="13"/>
        <v>0</v>
      </c>
      <c r="E52" s="21">
        <f t="shared" si="13"/>
        <v>9850</v>
      </c>
      <c r="F52" s="21">
        <f t="shared" si="13"/>
        <v>0</v>
      </c>
      <c r="G52" s="21">
        <f t="shared" si="13"/>
        <v>9850</v>
      </c>
      <c r="H52" s="21">
        <f t="shared" si="13"/>
        <v>9850</v>
      </c>
      <c r="I52" s="21">
        <f>I53+I54</f>
        <v>0</v>
      </c>
    </row>
    <row r="53" spans="1:9" x14ac:dyDescent="0.2">
      <c r="A53" s="22" t="s">
        <v>62</v>
      </c>
      <c r="B53" s="23" t="s">
        <v>26</v>
      </c>
      <c r="C53" s="24"/>
      <c r="D53" s="24"/>
      <c r="E53" s="21">
        <v>9850</v>
      </c>
      <c r="F53" s="21"/>
      <c r="G53" s="21">
        <f>E53+F53</f>
        <v>9850</v>
      </c>
      <c r="H53" s="36">
        <v>9850</v>
      </c>
      <c r="I53" s="48">
        <f>G53-H53</f>
        <v>0</v>
      </c>
    </row>
    <row r="54" spans="1:9" x14ac:dyDescent="0.2">
      <c r="A54" s="22" t="s">
        <v>63</v>
      </c>
      <c r="B54" s="23" t="s">
        <v>27</v>
      </c>
      <c r="C54" s="24"/>
      <c r="D54" s="24"/>
      <c r="E54" s="21"/>
      <c r="F54" s="21"/>
      <c r="G54" s="21">
        <f>E54+F54</f>
        <v>0</v>
      </c>
      <c r="H54" s="36"/>
      <c r="I54" s="48">
        <f t="shared" ref="I54:I55" si="14">G54-H54</f>
        <v>0</v>
      </c>
    </row>
    <row r="55" spans="1:9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I55" s="48">
        <f t="shared" si="14"/>
        <v>0</v>
      </c>
    </row>
    <row r="56" spans="1:9" x14ac:dyDescent="0.2">
      <c r="A56" s="22"/>
      <c r="B56" s="23"/>
      <c r="C56" s="24"/>
      <c r="D56" s="24"/>
      <c r="E56" s="24"/>
      <c r="F56" s="24"/>
      <c r="G56" s="24"/>
      <c r="H56" s="24"/>
      <c r="I56" s="24"/>
    </row>
    <row r="57" spans="1:9" x14ac:dyDescent="0.2">
      <c r="A57" s="25"/>
      <c r="B57" s="29" t="s">
        <v>29</v>
      </c>
      <c r="C57" s="21">
        <f t="shared" ref="C57:H57" si="15">SUM(C58:C59)</f>
        <v>0</v>
      </c>
      <c r="D57" s="21">
        <f t="shared" si="15"/>
        <v>0</v>
      </c>
      <c r="E57" s="21">
        <f t="shared" si="15"/>
        <v>8675128</v>
      </c>
      <c r="F57" s="21">
        <f t="shared" si="15"/>
        <v>0</v>
      </c>
      <c r="G57" s="21">
        <f t="shared" si="15"/>
        <v>8675128</v>
      </c>
      <c r="H57" s="21">
        <f t="shared" si="15"/>
        <v>8400000</v>
      </c>
      <c r="I57" s="21">
        <f>I58+I59</f>
        <v>275128</v>
      </c>
    </row>
    <row r="58" spans="1:9" x14ac:dyDescent="0.2">
      <c r="A58" s="22" t="s">
        <v>65</v>
      </c>
      <c r="B58" s="23" t="s">
        <v>30</v>
      </c>
      <c r="C58" s="24"/>
      <c r="D58" s="24"/>
      <c r="E58" s="21">
        <v>8434758</v>
      </c>
      <c r="F58" s="21"/>
      <c r="G58" s="21">
        <f>E58+F58</f>
        <v>8434758</v>
      </c>
      <c r="H58" s="36">
        <v>8200000</v>
      </c>
      <c r="I58" s="48">
        <f>G58-H58</f>
        <v>234758</v>
      </c>
    </row>
    <row r="59" spans="1:9" x14ac:dyDescent="0.2">
      <c r="A59" s="22" t="s">
        <v>66</v>
      </c>
      <c r="B59" s="23" t="s">
        <v>31</v>
      </c>
      <c r="C59" s="24"/>
      <c r="D59" s="24"/>
      <c r="E59" s="21">
        <v>240370</v>
      </c>
      <c r="F59" s="21"/>
      <c r="G59" s="21">
        <f>E59+F59</f>
        <v>240370</v>
      </c>
      <c r="H59" s="36">
        <v>200000</v>
      </c>
      <c r="I59" s="48">
        <f>G59-H59</f>
        <v>40370</v>
      </c>
    </row>
    <row r="60" spans="1:9" x14ac:dyDescent="0.2">
      <c r="A60" s="22"/>
      <c r="B60" s="26" t="s">
        <v>34</v>
      </c>
      <c r="C60" s="24"/>
      <c r="D60" s="24"/>
      <c r="E60" s="24"/>
      <c r="F60" s="34"/>
      <c r="G60" s="34"/>
      <c r="H60" s="34"/>
      <c r="I60" s="34"/>
    </row>
    <row r="61" spans="1:9" ht="15" x14ac:dyDescent="0.25">
      <c r="A61" s="33"/>
      <c r="B61" s="27" t="s">
        <v>32</v>
      </c>
      <c r="C61" s="28">
        <f t="shared" ref="C61:I61" si="16">C57+C52+C48+C44+C38</f>
        <v>0</v>
      </c>
      <c r="D61" s="28">
        <f t="shared" si="16"/>
        <v>0</v>
      </c>
      <c r="E61" s="28">
        <f t="shared" si="16"/>
        <v>41213517</v>
      </c>
      <c r="F61" s="28">
        <f t="shared" si="16"/>
        <v>0</v>
      </c>
      <c r="G61" s="28">
        <f t="shared" si="16"/>
        <v>41213517</v>
      </c>
      <c r="H61" s="28">
        <f t="shared" si="16"/>
        <v>41856891.620415881</v>
      </c>
      <c r="I61" s="28">
        <f t="shared" si="16"/>
        <v>-643374.62041587709</v>
      </c>
    </row>
    <row r="62" spans="1:9" x14ac:dyDescent="0.2">
      <c r="A62" s="22"/>
      <c r="B62" s="4" t="s">
        <v>34</v>
      </c>
      <c r="C62" s="24"/>
      <c r="D62" s="24"/>
      <c r="E62" s="24"/>
      <c r="F62" s="24"/>
      <c r="G62" s="24"/>
      <c r="H62" s="24"/>
      <c r="I62" s="24"/>
    </row>
    <row r="63" spans="1:9" ht="15" x14ac:dyDescent="0.25">
      <c r="A63" s="33"/>
      <c r="B63" s="27" t="s">
        <v>33</v>
      </c>
      <c r="C63" s="28">
        <f t="shared" ref="C63:I63" si="17">C31+C33-C61</f>
        <v>0</v>
      </c>
      <c r="D63" s="28">
        <f t="shared" si="17"/>
        <v>0</v>
      </c>
      <c r="E63" s="28">
        <f t="shared" si="17"/>
        <v>-38689978</v>
      </c>
      <c r="F63" s="28">
        <f t="shared" si="17"/>
        <v>0</v>
      </c>
      <c r="G63" s="28">
        <f t="shared" si="17"/>
        <v>-38689978</v>
      </c>
      <c r="H63" s="28">
        <f t="shared" si="17"/>
        <v>-39353891.620415881</v>
      </c>
      <c r="I63" s="28">
        <f t="shared" si="17"/>
        <v>663913.62041587709</v>
      </c>
    </row>
    <row r="65" spans="8:8" x14ac:dyDescent="0.2">
      <c r="H65" s="51">
        <f>G40/$G$39%</f>
        <v>16.550005318874085</v>
      </c>
    </row>
    <row r="66" spans="8:8" x14ac:dyDescent="0.2">
      <c r="H66" s="51">
        <f>G41/$G$39%</f>
        <v>6.2600034877339423</v>
      </c>
    </row>
  </sheetData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K63"/>
  <sheetViews>
    <sheetView zoomScale="75" zoomScaleNormal="75" workbookViewId="0">
      <pane xSplit="2" ySplit="5" topLeftCell="E6" activePane="bottomRight" state="frozen"/>
      <selection activeCell="H13" sqref="H13"/>
      <selection pane="topRight" activeCell="H13" sqref="H13"/>
      <selection pane="bottomLeft" activeCell="H13" sqref="H13"/>
      <selection pane="bottomRight" activeCell="Q15" sqref="Q15"/>
    </sheetView>
  </sheetViews>
  <sheetFormatPr defaultColWidth="9.140625" defaultRowHeight="12.75" x14ac:dyDescent="0.2"/>
  <cols>
    <col min="1" max="1" width="6.28515625" style="5" customWidth="1"/>
    <col min="2" max="2" width="56.140625" style="5" bestFit="1" customWidth="1"/>
    <col min="3" max="4" width="16.7109375" style="5" hidden="1" customWidth="1"/>
    <col min="5" max="8" width="16.7109375" style="5" customWidth="1"/>
    <col min="9" max="10" width="0" style="5" hidden="1" customWidth="1"/>
    <col min="11" max="11" width="14.140625" style="5" customWidth="1"/>
    <col min="12" max="16384" width="9.140625" style="5"/>
  </cols>
  <sheetData>
    <row r="1" spans="1:11" x14ac:dyDescent="0.2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33" customHeight="1" x14ac:dyDescent="0.2">
      <c r="A2" s="12"/>
      <c r="B2" s="13"/>
      <c r="C2" s="14" t="s">
        <v>68</v>
      </c>
      <c r="D2" s="14" t="s">
        <v>69</v>
      </c>
      <c r="E2" s="14" t="s">
        <v>94</v>
      </c>
      <c r="F2" s="14" t="s">
        <v>70</v>
      </c>
      <c r="G2" s="14" t="s">
        <v>92</v>
      </c>
      <c r="H2" s="14" t="s">
        <v>93</v>
      </c>
      <c r="K2" s="14" t="s">
        <v>100</v>
      </c>
    </row>
    <row r="3" spans="1:11" x14ac:dyDescent="0.2">
      <c r="A3" s="12"/>
      <c r="B3" s="6" t="s">
        <v>67</v>
      </c>
      <c r="C3" s="14"/>
      <c r="D3" s="14"/>
      <c r="E3" s="14"/>
      <c r="F3" s="14"/>
      <c r="G3" s="14"/>
      <c r="H3" s="14" t="s">
        <v>102</v>
      </c>
      <c r="K3" s="14"/>
    </row>
    <row r="4" spans="1:11" x14ac:dyDescent="0.2">
      <c r="A4" s="12"/>
      <c r="B4" s="6" t="s">
        <v>98</v>
      </c>
      <c r="C4" s="15"/>
      <c r="D4" s="15"/>
      <c r="E4" s="15"/>
      <c r="F4" s="15"/>
      <c r="G4" s="15"/>
      <c r="H4" s="15"/>
      <c r="K4" s="15"/>
    </row>
    <row r="5" spans="1:11" x14ac:dyDescent="0.2">
      <c r="A5" s="12"/>
      <c r="B5" s="13" t="s">
        <v>34</v>
      </c>
      <c r="C5" s="16"/>
      <c r="D5" s="17"/>
      <c r="E5" s="16"/>
      <c r="F5" s="17"/>
      <c r="G5" s="17"/>
      <c r="H5" s="17"/>
      <c r="K5" s="17"/>
    </row>
    <row r="6" spans="1:11" ht="15" x14ac:dyDescent="0.25">
      <c r="A6" s="32"/>
      <c r="B6" s="27" t="s">
        <v>0</v>
      </c>
      <c r="C6" s="30"/>
      <c r="D6" s="30"/>
      <c r="E6" s="30"/>
      <c r="F6" s="30"/>
      <c r="G6" s="30"/>
      <c r="H6" s="30"/>
      <c r="K6" s="30"/>
    </row>
    <row r="7" spans="1:11" x14ac:dyDescent="0.2">
      <c r="A7" s="18"/>
      <c r="B7" s="19" t="s">
        <v>34</v>
      </c>
      <c r="C7" s="8"/>
      <c r="D7" s="2"/>
      <c r="E7" s="8"/>
      <c r="F7" s="2"/>
      <c r="G7" s="2"/>
      <c r="H7" s="2"/>
      <c r="K7" s="2"/>
    </row>
    <row r="8" spans="1:11" x14ac:dyDescent="0.2">
      <c r="A8" s="20"/>
      <c r="B8" s="3" t="s">
        <v>35</v>
      </c>
      <c r="C8" s="21">
        <f t="shared" ref="C8:H8" si="0">SUM(C9:C12)</f>
        <v>0</v>
      </c>
      <c r="D8" s="21">
        <f t="shared" si="0"/>
        <v>0</v>
      </c>
      <c r="E8" s="21">
        <f t="shared" si="0"/>
        <v>2502000</v>
      </c>
      <c r="F8" s="21">
        <f t="shared" si="0"/>
        <v>0</v>
      </c>
      <c r="G8" s="21">
        <f t="shared" si="0"/>
        <v>2502000</v>
      </c>
      <c r="H8" s="21">
        <f t="shared" si="0"/>
        <v>2750000</v>
      </c>
      <c r="K8" s="21">
        <f>K9+K10+K11+K12</f>
        <v>-248000</v>
      </c>
    </row>
    <row r="9" spans="1:11" x14ac:dyDescent="0.2">
      <c r="A9" s="22" t="s">
        <v>39</v>
      </c>
      <c r="B9" s="23" t="s">
        <v>1</v>
      </c>
      <c r="C9" s="24"/>
      <c r="D9" s="24"/>
      <c r="E9" s="21">
        <v>2500000</v>
      </c>
      <c r="F9" s="21"/>
      <c r="G9" s="21">
        <f>E9+F9</f>
        <v>2500000</v>
      </c>
      <c r="H9" s="37">
        <v>2750000</v>
      </c>
      <c r="K9" s="47">
        <f>G9-H9</f>
        <v>-250000</v>
      </c>
    </row>
    <row r="10" spans="1:11" x14ac:dyDescent="0.2">
      <c r="A10" s="22" t="s">
        <v>40</v>
      </c>
      <c r="B10" s="23" t="s">
        <v>41</v>
      </c>
      <c r="C10" s="24"/>
      <c r="D10" s="24"/>
      <c r="E10" s="21">
        <v>0</v>
      </c>
      <c r="F10" s="21"/>
      <c r="G10" s="21">
        <f>E10+F10</f>
        <v>0</v>
      </c>
      <c r="H10" s="36"/>
      <c r="K10" s="47">
        <f t="shared" ref="K10:K12" si="1">G10-H10</f>
        <v>0</v>
      </c>
    </row>
    <row r="11" spans="1:11" x14ac:dyDescent="0.2">
      <c r="A11" s="22" t="s">
        <v>42</v>
      </c>
      <c r="B11" s="23" t="s">
        <v>2</v>
      </c>
      <c r="C11" s="24"/>
      <c r="D11" s="24"/>
      <c r="E11" s="21">
        <v>0</v>
      </c>
      <c r="F11" s="21"/>
      <c r="G11" s="21">
        <f>E11+F11</f>
        <v>0</v>
      </c>
      <c r="H11" s="36"/>
      <c r="K11" s="47">
        <f t="shared" si="1"/>
        <v>0</v>
      </c>
    </row>
    <row r="12" spans="1:11" x14ac:dyDescent="0.2">
      <c r="A12" s="22" t="s">
        <v>43</v>
      </c>
      <c r="B12" s="23" t="s">
        <v>3</v>
      </c>
      <c r="C12" s="24"/>
      <c r="D12" s="24"/>
      <c r="E12" s="21">
        <v>2000</v>
      </c>
      <c r="F12" s="21"/>
      <c r="G12" s="21">
        <f>E12+F12</f>
        <v>2000</v>
      </c>
      <c r="H12" s="36">
        <v>0</v>
      </c>
      <c r="K12" s="47">
        <f t="shared" si="1"/>
        <v>2000</v>
      </c>
    </row>
    <row r="13" spans="1:11" x14ac:dyDescent="0.2">
      <c r="A13" s="22"/>
      <c r="B13" s="23"/>
      <c r="C13" s="24"/>
      <c r="D13" s="24"/>
      <c r="E13" s="24"/>
      <c r="F13" s="24"/>
      <c r="G13" s="24"/>
      <c r="H13" s="24"/>
      <c r="K13" s="24"/>
    </row>
    <row r="14" spans="1:11" x14ac:dyDescent="0.2">
      <c r="A14" s="25"/>
      <c r="B14" s="3" t="s">
        <v>4</v>
      </c>
      <c r="C14" s="21">
        <f t="shared" ref="C14:H14" si="2">SUM(C15:C20)</f>
        <v>0</v>
      </c>
      <c r="D14" s="21">
        <f t="shared" si="2"/>
        <v>0</v>
      </c>
      <c r="E14" s="21">
        <f t="shared" si="2"/>
        <v>605000</v>
      </c>
      <c r="F14" s="21">
        <f t="shared" si="2"/>
        <v>0</v>
      </c>
      <c r="G14" s="21">
        <f t="shared" si="2"/>
        <v>605000</v>
      </c>
      <c r="H14" s="21">
        <f t="shared" si="2"/>
        <v>600000</v>
      </c>
      <c r="K14" s="21">
        <f>K15+K16+K17+K18+K19+K20</f>
        <v>5000</v>
      </c>
    </row>
    <row r="15" spans="1:11" x14ac:dyDescent="0.2">
      <c r="A15" s="22" t="s">
        <v>44</v>
      </c>
      <c r="B15" s="23" t="s">
        <v>5</v>
      </c>
      <c r="C15" s="24"/>
      <c r="D15" s="24"/>
      <c r="E15" s="21"/>
      <c r="F15" s="21"/>
      <c r="G15" s="21">
        <f t="shared" ref="G15:G20" si="3">E15+F15</f>
        <v>0</v>
      </c>
      <c r="H15" s="37"/>
      <c r="K15" s="47">
        <f>G15-H15</f>
        <v>0</v>
      </c>
    </row>
    <row r="16" spans="1:11" x14ac:dyDescent="0.2">
      <c r="A16" s="22" t="s">
        <v>45</v>
      </c>
      <c r="B16" s="23" t="s">
        <v>6</v>
      </c>
      <c r="C16" s="24"/>
      <c r="D16" s="24"/>
      <c r="E16" s="21"/>
      <c r="F16" s="21"/>
      <c r="G16" s="21">
        <f t="shared" si="3"/>
        <v>0</v>
      </c>
      <c r="H16" s="36"/>
      <c r="K16" s="47">
        <f t="shared" ref="K16:K20" si="4">G16-H16</f>
        <v>0</v>
      </c>
    </row>
    <row r="17" spans="1:11" x14ac:dyDescent="0.2">
      <c r="A17" s="22" t="s">
        <v>46</v>
      </c>
      <c r="B17" s="23" t="s">
        <v>7</v>
      </c>
      <c r="C17" s="24"/>
      <c r="D17" s="24"/>
      <c r="E17" s="21"/>
      <c r="F17" s="21"/>
      <c r="G17" s="21">
        <f t="shared" si="3"/>
        <v>0</v>
      </c>
      <c r="H17" s="36"/>
      <c r="K17" s="47">
        <f t="shared" si="4"/>
        <v>0</v>
      </c>
    </row>
    <row r="18" spans="1:11" x14ac:dyDescent="0.2">
      <c r="A18" s="22" t="s">
        <v>47</v>
      </c>
      <c r="B18" s="23" t="s">
        <v>8</v>
      </c>
      <c r="C18" s="24"/>
      <c r="D18" s="24"/>
      <c r="E18" s="21">
        <v>605000</v>
      </c>
      <c r="F18" s="21"/>
      <c r="G18" s="21">
        <f t="shared" si="3"/>
        <v>605000</v>
      </c>
      <c r="H18" s="36">
        <v>600000</v>
      </c>
      <c r="K18" s="47">
        <f t="shared" si="4"/>
        <v>5000</v>
      </c>
    </row>
    <row r="19" spans="1:11" x14ac:dyDescent="0.2">
      <c r="A19" s="22" t="s">
        <v>48</v>
      </c>
      <c r="B19" s="23" t="s">
        <v>9</v>
      </c>
      <c r="C19" s="24"/>
      <c r="D19" s="24"/>
      <c r="E19" s="21"/>
      <c r="F19" s="21"/>
      <c r="G19" s="21">
        <f t="shared" si="3"/>
        <v>0</v>
      </c>
      <c r="H19" s="36"/>
      <c r="K19" s="47">
        <f t="shared" si="4"/>
        <v>0</v>
      </c>
    </row>
    <row r="20" spans="1:11" x14ac:dyDescent="0.2">
      <c r="A20" s="22" t="s">
        <v>49</v>
      </c>
      <c r="B20" s="23" t="s">
        <v>10</v>
      </c>
      <c r="C20" s="24"/>
      <c r="D20" s="24"/>
      <c r="E20" s="21">
        <v>0</v>
      </c>
      <c r="F20" s="21"/>
      <c r="G20" s="21">
        <f t="shared" si="3"/>
        <v>0</v>
      </c>
      <c r="H20" s="36"/>
      <c r="K20" s="47">
        <f t="shared" si="4"/>
        <v>0</v>
      </c>
    </row>
    <row r="21" spans="1:11" x14ac:dyDescent="0.2">
      <c r="A21" s="22"/>
      <c r="B21" s="23"/>
      <c r="C21" s="24"/>
      <c r="D21" s="24"/>
      <c r="E21" s="24"/>
      <c r="F21" s="24"/>
      <c r="G21" s="24"/>
      <c r="H21" s="24"/>
      <c r="K21" s="24"/>
    </row>
    <row r="22" spans="1:11" x14ac:dyDescent="0.2">
      <c r="A22" s="25"/>
      <c r="B22" s="3" t="s">
        <v>11</v>
      </c>
      <c r="C22" s="21">
        <f t="shared" ref="C22:H22" si="5">SUM(C23)</f>
        <v>0</v>
      </c>
      <c r="D22" s="21">
        <f t="shared" si="5"/>
        <v>0</v>
      </c>
      <c r="E22" s="21">
        <f t="shared" si="5"/>
        <v>87200</v>
      </c>
      <c r="F22" s="21">
        <f t="shared" si="5"/>
        <v>0</v>
      </c>
      <c r="G22" s="21">
        <f t="shared" si="5"/>
        <v>87200</v>
      </c>
      <c r="H22" s="21">
        <f t="shared" si="5"/>
        <v>150000</v>
      </c>
      <c r="K22" s="21">
        <f>K23</f>
        <v>-62800</v>
      </c>
    </row>
    <row r="23" spans="1:11" x14ac:dyDescent="0.2">
      <c r="A23" s="22" t="s">
        <v>50</v>
      </c>
      <c r="B23" s="23" t="s">
        <v>11</v>
      </c>
      <c r="C23" s="24"/>
      <c r="D23" s="24"/>
      <c r="E23" s="21">
        <v>87200</v>
      </c>
      <c r="F23" s="21"/>
      <c r="G23" s="21">
        <f>E23+F23</f>
        <v>87200</v>
      </c>
      <c r="H23" s="35">
        <v>150000</v>
      </c>
      <c r="K23" s="44">
        <f>G23-H23</f>
        <v>-62800</v>
      </c>
    </row>
    <row r="24" spans="1:11" x14ac:dyDescent="0.2">
      <c r="A24" s="22"/>
      <c r="B24" s="23"/>
      <c r="C24" s="24"/>
      <c r="D24" s="24"/>
      <c r="E24" s="24"/>
      <c r="F24" s="24"/>
      <c r="G24" s="24"/>
      <c r="H24" s="24"/>
      <c r="K24" s="24"/>
    </row>
    <row r="25" spans="1:11" x14ac:dyDescent="0.2">
      <c r="A25" s="25"/>
      <c r="B25" s="3" t="s">
        <v>12</v>
      </c>
      <c r="C25" s="21">
        <f t="shared" ref="C25:H25" si="6">SUM(C26)</f>
        <v>0</v>
      </c>
      <c r="D25" s="21">
        <f t="shared" si="6"/>
        <v>0</v>
      </c>
      <c r="E25" s="21">
        <f t="shared" si="6"/>
        <v>29000</v>
      </c>
      <c r="F25" s="21">
        <f t="shared" si="6"/>
        <v>0</v>
      </c>
      <c r="G25" s="21">
        <f t="shared" si="6"/>
        <v>29000</v>
      </c>
      <c r="H25" s="21">
        <f t="shared" si="6"/>
        <v>29000</v>
      </c>
      <c r="K25" s="21">
        <f>K26</f>
        <v>0</v>
      </c>
    </row>
    <row r="26" spans="1:11" x14ac:dyDescent="0.2">
      <c r="A26" s="22" t="s">
        <v>51</v>
      </c>
      <c r="B26" s="23" t="s">
        <v>12</v>
      </c>
      <c r="C26" s="24"/>
      <c r="D26" s="24"/>
      <c r="E26" s="21">
        <v>29000</v>
      </c>
      <c r="F26" s="21"/>
      <c r="G26" s="21">
        <f>E26+F26</f>
        <v>29000</v>
      </c>
      <c r="H26" s="35">
        <v>29000</v>
      </c>
      <c r="K26" s="44">
        <f>G26-H26</f>
        <v>0</v>
      </c>
    </row>
    <row r="27" spans="1:11" x14ac:dyDescent="0.2">
      <c r="A27" s="22"/>
      <c r="B27" s="23"/>
      <c r="C27" s="24"/>
      <c r="D27" s="24"/>
      <c r="E27" s="24"/>
      <c r="F27" s="24"/>
      <c r="G27" s="24"/>
      <c r="H27" s="24"/>
      <c r="K27" s="24"/>
    </row>
    <row r="28" spans="1:11" x14ac:dyDescent="0.2">
      <c r="A28" s="25"/>
      <c r="B28" s="3" t="s">
        <v>13</v>
      </c>
      <c r="C28" s="21">
        <f t="shared" ref="C28:H28" si="7">SUM(C29)</f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K28" s="21">
        <f>K29</f>
        <v>0</v>
      </c>
    </row>
    <row r="29" spans="1:11" x14ac:dyDescent="0.2">
      <c r="A29" s="22" t="s">
        <v>52</v>
      </c>
      <c r="B29" s="23" t="s">
        <v>13</v>
      </c>
      <c r="C29" s="24"/>
      <c r="D29" s="24"/>
      <c r="E29" s="21">
        <v>0</v>
      </c>
      <c r="F29" s="21"/>
      <c r="G29" s="21">
        <f>E29+F29</f>
        <v>0</v>
      </c>
      <c r="H29" s="36"/>
      <c r="K29" s="48">
        <f>G29-H29</f>
        <v>0</v>
      </c>
    </row>
    <row r="30" spans="1:11" x14ac:dyDescent="0.2">
      <c r="A30" s="22"/>
      <c r="B30" s="26" t="s">
        <v>34</v>
      </c>
      <c r="C30" s="24"/>
      <c r="D30" s="24"/>
      <c r="E30" s="24"/>
      <c r="F30" s="34"/>
      <c r="G30" s="34"/>
      <c r="H30" s="34"/>
      <c r="K30" s="34"/>
    </row>
    <row r="31" spans="1:11" ht="15" x14ac:dyDescent="0.25">
      <c r="A31" s="33"/>
      <c r="B31" s="27" t="s">
        <v>14</v>
      </c>
      <c r="C31" s="28">
        <f t="shared" ref="C31:K31" si="8">C28+C25+C22+C14+C8</f>
        <v>0</v>
      </c>
      <c r="D31" s="28">
        <f t="shared" si="8"/>
        <v>0</v>
      </c>
      <c r="E31" s="28">
        <f t="shared" si="8"/>
        <v>3223200</v>
      </c>
      <c r="F31" s="28">
        <f t="shared" si="8"/>
        <v>0</v>
      </c>
      <c r="G31" s="28">
        <f t="shared" si="8"/>
        <v>3223200</v>
      </c>
      <c r="H31" s="28">
        <f t="shared" si="8"/>
        <v>3529000</v>
      </c>
      <c r="I31" s="28">
        <f t="shared" si="8"/>
        <v>0</v>
      </c>
      <c r="J31" s="28">
        <f t="shared" si="8"/>
        <v>0</v>
      </c>
      <c r="K31" s="28">
        <f t="shared" si="8"/>
        <v>-305800</v>
      </c>
    </row>
    <row r="32" spans="1:11" x14ac:dyDescent="0.2">
      <c r="A32" s="22"/>
      <c r="B32" s="26" t="s">
        <v>34</v>
      </c>
      <c r="C32" s="24"/>
      <c r="D32" s="24"/>
      <c r="E32" s="24"/>
      <c r="F32" s="24"/>
      <c r="G32" s="24"/>
      <c r="H32" s="24"/>
      <c r="K32" s="24"/>
    </row>
    <row r="33" spans="1:11" x14ac:dyDescent="0.2">
      <c r="A33" s="25"/>
      <c r="B33" s="3" t="s">
        <v>15</v>
      </c>
      <c r="C33" s="21">
        <f t="shared" ref="C33:H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 t="shared" si="9"/>
        <v>0</v>
      </c>
      <c r="K33" s="21">
        <f>K34</f>
        <v>0</v>
      </c>
    </row>
    <row r="34" spans="1:11" x14ac:dyDescent="0.2">
      <c r="A34" s="22" t="s">
        <v>53</v>
      </c>
      <c r="B34" s="23" t="s">
        <v>15</v>
      </c>
      <c r="C34" s="24"/>
      <c r="D34" s="24"/>
      <c r="E34" s="21">
        <v>0</v>
      </c>
      <c r="F34" s="21"/>
      <c r="G34" s="21">
        <f>E34+F34</f>
        <v>0</v>
      </c>
      <c r="H34" s="36">
        <v>0</v>
      </c>
      <c r="K34" s="48">
        <f>G34-H34</f>
        <v>0</v>
      </c>
    </row>
    <row r="35" spans="1:11" x14ac:dyDescent="0.2">
      <c r="A35" s="22"/>
      <c r="B35" s="26" t="s">
        <v>34</v>
      </c>
      <c r="C35" s="24"/>
      <c r="D35" s="24"/>
      <c r="E35" s="24"/>
      <c r="F35" s="34"/>
      <c r="G35" s="34"/>
      <c r="H35" s="34"/>
      <c r="K35" s="34"/>
    </row>
    <row r="36" spans="1:11" ht="15" x14ac:dyDescent="0.25">
      <c r="A36" s="33"/>
      <c r="B36" s="27" t="s">
        <v>16</v>
      </c>
      <c r="C36" s="28"/>
      <c r="D36" s="28"/>
      <c r="E36" s="28"/>
      <c r="F36" s="28"/>
      <c r="G36" s="28"/>
      <c r="H36" s="28"/>
      <c r="K36" s="28"/>
    </row>
    <row r="37" spans="1:11" ht="15" x14ac:dyDescent="0.25">
      <c r="A37" s="22"/>
      <c r="B37" s="7"/>
      <c r="C37" s="31"/>
      <c r="D37" s="31"/>
      <c r="E37" s="31"/>
      <c r="F37" s="31"/>
      <c r="G37" s="31"/>
      <c r="H37" s="31"/>
      <c r="K37" s="31"/>
    </row>
    <row r="38" spans="1:11" x14ac:dyDescent="0.2">
      <c r="A38" s="25"/>
      <c r="B38" s="29" t="s">
        <v>36</v>
      </c>
      <c r="C38" s="21">
        <f>SUM(C39:C41)-C42</f>
        <v>0</v>
      </c>
      <c r="D38" s="21">
        <f>SUM(D39:D42)</f>
        <v>0</v>
      </c>
      <c r="E38" s="21">
        <f>SUM(E39:E42)</f>
        <v>6545995</v>
      </c>
      <c r="F38" s="21">
        <f>SUM(F39:F42)</f>
        <v>0</v>
      </c>
      <c r="G38" s="21">
        <f>SUM(G39:G42)</f>
        <v>6545995</v>
      </c>
      <c r="H38" s="21">
        <f>SUM(H39:H42)</f>
        <v>6860328.2382900985</v>
      </c>
      <c r="K38" s="21">
        <f>K39+K40+K41+K42</f>
        <v>-314333.23829009803</v>
      </c>
    </row>
    <row r="39" spans="1:11" x14ac:dyDescent="0.2">
      <c r="A39" s="22" t="s">
        <v>54</v>
      </c>
      <c r="B39" s="23" t="s">
        <v>17</v>
      </c>
      <c r="C39" s="24"/>
      <c r="D39" s="24"/>
      <c r="E39" s="21">
        <v>5329101</v>
      </c>
      <c r="F39" s="21"/>
      <c r="G39" s="21">
        <f>E39+F39</f>
        <v>5329101</v>
      </c>
      <c r="H39" s="36">
        <v>5585000</v>
      </c>
      <c r="K39" s="48">
        <f>G39-H39</f>
        <v>-255899</v>
      </c>
    </row>
    <row r="40" spans="1:11" x14ac:dyDescent="0.2">
      <c r="A40" s="22" t="s">
        <v>55</v>
      </c>
      <c r="B40" s="23" t="s">
        <v>18</v>
      </c>
      <c r="C40" s="24">
        <f>C39*15.6%</f>
        <v>0</v>
      </c>
      <c r="D40" s="24"/>
      <c r="E40" s="21">
        <v>882187</v>
      </c>
      <c r="F40" s="21"/>
      <c r="G40" s="21">
        <f>E40+F40</f>
        <v>882187</v>
      </c>
      <c r="H40" s="36">
        <f>(I40*$H$39%)</f>
        <v>924548.88638815435</v>
      </c>
      <c r="I40" s="43">
        <f>G40/$G$39%</f>
        <v>16.554142997102137</v>
      </c>
      <c r="J40" s="43"/>
      <c r="K40" s="48">
        <f t="shared" ref="K40:K42" si="10">G40-H40</f>
        <v>-42361.886388154351</v>
      </c>
    </row>
    <row r="41" spans="1:11" x14ac:dyDescent="0.2">
      <c r="A41" s="22" t="s">
        <v>56</v>
      </c>
      <c r="B41" s="23" t="s">
        <v>19</v>
      </c>
      <c r="C41" s="24">
        <f>C39*6.29%</f>
        <v>0</v>
      </c>
      <c r="D41" s="24"/>
      <c r="E41" s="21">
        <v>333507</v>
      </c>
      <c r="F41" s="21"/>
      <c r="G41" s="21">
        <f>E41+F41</f>
        <v>333507</v>
      </c>
      <c r="H41" s="36">
        <f t="shared" ref="H41:H42" si="11">(I41*$H$39%)</f>
        <v>349521.7288994898</v>
      </c>
      <c r="I41" s="43">
        <f t="shared" ref="I41:I42" si="12">G41/$G$39%</f>
        <v>6.2582225407249741</v>
      </c>
      <c r="J41" s="43"/>
      <c r="K41" s="48">
        <f t="shared" si="10"/>
        <v>-16014.728899489797</v>
      </c>
    </row>
    <row r="42" spans="1:11" x14ac:dyDescent="0.2">
      <c r="A42" s="22" t="s">
        <v>57</v>
      </c>
      <c r="B42" s="23" t="s">
        <v>20</v>
      </c>
      <c r="C42" s="24"/>
      <c r="D42" s="24"/>
      <c r="E42" s="21">
        <v>1200</v>
      </c>
      <c r="F42" s="21"/>
      <c r="G42" s="21">
        <f>E42+F42</f>
        <v>1200</v>
      </c>
      <c r="H42" s="36">
        <f t="shared" si="11"/>
        <v>1257.6230024538847</v>
      </c>
      <c r="I42" s="43">
        <f t="shared" si="12"/>
        <v>2.2517869336685491E-2</v>
      </c>
      <c r="J42" s="43">
        <f>SUM(I40:I42)</f>
        <v>22.834883407163797</v>
      </c>
      <c r="K42" s="48">
        <f t="shared" si="10"/>
        <v>-57.623002453884737</v>
      </c>
    </row>
    <row r="43" spans="1:11" x14ac:dyDescent="0.2">
      <c r="A43" s="22"/>
      <c r="B43" s="23"/>
      <c r="C43" s="24"/>
      <c r="D43" s="24"/>
      <c r="E43" s="24"/>
      <c r="F43" s="24"/>
      <c r="G43" s="24"/>
      <c r="H43" s="24"/>
      <c r="K43" s="24"/>
    </row>
    <row r="44" spans="1:11" x14ac:dyDescent="0.2">
      <c r="A44" s="25"/>
      <c r="B44" s="29" t="s">
        <v>37</v>
      </c>
      <c r="C44" s="21">
        <f t="shared" ref="C44:H44" si="13">SUM(C45:C46)</f>
        <v>0</v>
      </c>
      <c r="D44" s="21">
        <f t="shared" si="13"/>
        <v>0</v>
      </c>
      <c r="E44" s="21">
        <f t="shared" si="13"/>
        <v>823542</v>
      </c>
      <c r="F44" s="21">
        <f t="shared" si="13"/>
        <v>0</v>
      </c>
      <c r="G44" s="21">
        <f t="shared" si="13"/>
        <v>823542</v>
      </c>
      <c r="H44" s="21">
        <f t="shared" si="13"/>
        <v>930000</v>
      </c>
      <c r="K44" s="21">
        <f>K45+K46</f>
        <v>-106458</v>
      </c>
    </row>
    <row r="45" spans="1:11" x14ac:dyDescent="0.2">
      <c r="A45" s="22" t="s">
        <v>58</v>
      </c>
      <c r="B45" s="23" t="s">
        <v>21</v>
      </c>
      <c r="C45" s="24"/>
      <c r="D45" s="24"/>
      <c r="E45" s="21">
        <v>0</v>
      </c>
      <c r="F45" s="21"/>
      <c r="G45" s="21">
        <f>E45+F45</f>
        <v>0</v>
      </c>
      <c r="H45" s="36"/>
      <c r="K45" s="48">
        <f>G45-H45</f>
        <v>0</v>
      </c>
    </row>
    <row r="46" spans="1:11" x14ac:dyDescent="0.2">
      <c r="A46" s="22" t="s">
        <v>59</v>
      </c>
      <c r="B46" s="23" t="s">
        <v>22</v>
      </c>
      <c r="C46" s="24"/>
      <c r="D46" s="24"/>
      <c r="E46" s="21">
        <v>823542</v>
      </c>
      <c r="F46" s="21"/>
      <c r="G46" s="21">
        <f>E46+F46</f>
        <v>823542</v>
      </c>
      <c r="H46" s="38">
        <v>930000</v>
      </c>
      <c r="K46" s="48">
        <f>G46-H46</f>
        <v>-106458</v>
      </c>
    </row>
    <row r="47" spans="1:11" x14ac:dyDescent="0.2">
      <c r="A47" s="22"/>
      <c r="B47" s="23"/>
      <c r="C47" s="24"/>
      <c r="D47" s="24"/>
      <c r="E47" s="24"/>
      <c r="F47" s="24"/>
      <c r="G47" s="24"/>
      <c r="H47" s="24"/>
      <c r="K47" s="24"/>
    </row>
    <row r="48" spans="1:11" x14ac:dyDescent="0.2">
      <c r="A48" s="25"/>
      <c r="B48" s="29" t="s">
        <v>38</v>
      </c>
      <c r="C48" s="21">
        <f t="shared" ref="C48:H48" si="14">SUM(C49:C50)</f>
        <v>0</v>
      </c>
      <c r="D48" s="21">
        <f t="shared" si="14"/>
        <v>0</v>
      </c>
      <c r="E48" s="21">
        <f t="shared" si="14"/>
        <v>369728</v>
      </c>
      <c r="F48" s="21">
        <f t="shared" si="14"/>
        <v>0</v>
      </c>
      <c r="G48" s="21">
        <f t="shared" si="14"/>
        <v>369728</v>
      </c>
      <c r="H48" s="21">
        <f t="shared" si="14"/>
        <v>388000</v>
      </c>
      <c r="K48" s="21">
        <f>K49+K50</f>
        <v>-18272</v>
      </c>
    </row>
    <row r="49" spans="1:11" x14ac:dyDescent="0.2">
      <c r="A49" s="22" t="s">
        <v>60</v>
      </c>
      <c r="B49" s="23" t="s">
        <v>23</v>
      </c>
      <c r="C49" s="24"/>
      <c r="D49" s="24"/>
      <c r="E49" s="21">
        <v>369728</v>
      </c>
      <c r="F49" s="21"/>
      <c r="G49" s="21">
        <f>E49+F49</f>
        <v>369728</v>
      </c>
      <c r="H49" s="36">
        <v>388000</v>
      </c>
      <c r="K49" s="49">
        <f>G49-H49</f>
        <v>-18272</v>
      </c>
    </row>
    <row r="50" spans="1:11" x14ac:dyDescent="0.2">
      <c r="A50" s="22" t="s">
        <v>61</v>
      </c>
      <c r="B50" s="23" t="s">
        <v>24</v>
      </c>
      <c r="C50" s="24"/>
      <c r="D50" s="24"/>
      <c r="E50" s="21">
        <v>0</v>
      </c>
      <c r="F50" s="21"/>
      <c r="G50" s="21">
        <f>E50+F50</f>
        <v>0</v>
      </c>
      <c r="H50" s="38"/>
      <c r="K50" s="49">
        <f>G50-H50</f>
        <v>0</v>
      </c>
    </row>
    <row r="51" spans="1:11" x14ac:dyDescent="0.2">
      <c r="A51" s="22"/>
      <c r="B51" s="23"/>
      <c r="C51" s="24"/>
      <c r="D51" s="24"/>
      <c r="E51" s="24"/>
      <c r="F51" s="24"/>
      <c r="G51" s="24"/>
      <c r="H51" s="24"/>
      <c r="K51" s="24"/>
    </row>
    <row r="52" spans="1:11" x14ac:dyDescent="0.2">
      <c r="A52" s="25"/>
      <c r="B52" s="29" t="s">
        <v>25</v>
      </c>
      <c r="C52" s="21">
        <f t="shared" ref="C52:H52" si="15">SUM(C53:C55)</f>
        <v>0</v>
      </c>
      <c r="D52" s="21">
        <f t="shared" si="15"/>
        <v>0</v>
      </c>
      <c r="E52" s="21">
        <f t="shared" si="15"/>
        <v>4700</v>
      </c>
      <c r="F52" s="21">
        <f t="shared" si="15"/>
        <v>0</v>
      </c>
      <c r="G52" s="21">
        <f t="shared" si="15"/>
        <v>4700</v>
      </c>
      <c r="H52" s="21">
        <f t="shared" si="15"/>
        <v>1500</v>
      </c>
      <c r="K52" s="21">
        <f>K53+K54</f>
        <v>3200</v>
      </c>
    </row>
    <row r="53" spans="1:11" x14ac:dyDescent="0.2">
      <c r="A53" s="22" t="s">
        <v>62</v>
      </c>
      <c r="B53" s="23" t="s">
        <v>26</v>
      </c>
      <c r="C53" s="24"/>
      <c r="D53" s="24"/>
      <c r="E53" s="21">
        <v>1200</v>
      </c>
      <c r="F53" s="21"/>
      <c r="G53" s="21">
        <f>E53+F53</f>
        <v>1200</v>
      </c>
      <c r="H53" s="36">
        <v>1500</v>
      </c>
      <c r="K53" s="48">
        <f>G53-H53</f>
        <v>-300</v>
      </c>
    </row>
    <row r="54" spans="1:11" x14ac:dyDescent="0.2">
      <c r="A54" s="22" t="s">
        <v>63</v>
      </c>
      <c r="B54" s="23" t="s">
        <v>27</v>
      </c>
      <c r="C54" s="24"/>
      <c r="D54" s="24"/>
      <c r="E54" s="21">
        <v>3500</v>
      </c>
      <c r="F54" s="21"/>
      <c r="G54" s="21">
        <f>E54+F54</f>
        <v>3500</v>
      </c>
      <c r="H54" s="36">
        <v>0</v>
      </c>
      <c r="K54" s="48">
        <f t="shared" ref="K54:K55" si="16">G54-H54</f>
        <v>3500</v>
      </c>
    </row>
    <row r="55" spans="1:11" x14ac:dyDescent="0.2">
      <c r="A55" s="22" t="s">
        <v>64</v>
      </c>
      <c r="B55" s="23" t="s">
        <v>28</v>
      </c>
      <c r="C55" s="24"/>
      <c r="D55" s="24"/>
      <c r="E55" s="21">
        <v>0</v>
      </c>
      <c r="F55" s="21"/>
      <c r="G55" s="21">
        <f>E55+F55</f>
        <v>0</v>
      </c>
      <c r="H55" s="38"/>
      <c r="K55" s="48">
        <f t="shared" si="16"/>
        <v>0</v>
      </c>
    </row>
    <row r="56" spans="1:11" x14ac:dyDescent="0.2">
      <c r="A56" s="22"/>
      <c r="B56" s="23"/>
      <c r="C56" s="24"/>
      <c r="D56" s="24"/>
      <c r="E56" s="24"/>
      <c r="F56" s="24"/>
      <c r="G56" s="24"/>
      <c r="H56" s="24"/>
      <c r="K56" s="24"/>
    </row>
    <row r="57" spans="1:11" x14ac:dyDescent="0.2">
      <c r="A57" s="25"/>
      <c r="B57" s="29" t="s">
        <v>29</v>
      </c>
      <c r="C57" s="21">
        <f t="shared" ref="C57:H57" si="17">SUM(C58:C59)</f>
        <v>0</v>
      </c>
      <c r="D57" s="21">
        <f t="shared" si="17"/>
        <v>0</v>
      </c>
      <c r="E57" s="21">
        <f t="shared" si="17"/>
        <v>1962670</v>
      </c>
      <c r="F57" s="21">
        <f t="shared" si="17"/>
        <v>-51599</v>
      </c>
      <c r="G57" s="21">
        <f t="shared" si="17"/>
        <v>1911071</v>
      </c>
      <c r="H57" s="21">
        <f t="shared" si="17"/>
        <v>1922471</v>
      </c>
      <c r="K57" s="21">
        <f>K58+K59</f>
        <v>-11400</v>
      </c>
    </row>
    <row r="58" spans="1:11" x14ac:dyDescent="0.2">
      <c r="A58" s="22" t="s">
        <v>65</v>
      </c>
      <c r="B58" s="23" t="s">
        <v>30</v>
      </c>
      <c r="C58" s="24"/>
      <c r="D58" s="24"/>
      <c r="E58" s="21">
        <v>1899070</v>
      </c>
      <c r="F58" s="21">
        <v>-51599</v>
      </c>
      <c r="G58" s="21">
        <f>E58+F58</f>
        <v>1847471</v>
      </c>
      <c r="H58" s="36">
        <v>1847471</v>
      </c>
      <c r="K58" s="48">
        <f>G58-H58</f>
        <v>0</v>
      </c>
    </row>
    <row r="59" spans="1:11" x14ac:dyDescent="0.2">
      <c r="A59" s="22" t="s">
        <v>66</v>
      </c>
      <c r="B59" s="23" t="s">
        <v>31</v>
      </c>
      <c r="C59" s="24"/>
      <c r="D59" s="24"/>
      <c r="E59" s="21">
        <v>63600</v>
      </c>
      <c r="F59" s="21"/>
      <c r="G59" s="21">
        <f>E59+F59</f>
        <v>63600</v>
      </c>
      <c r="H59" s="36">
        <v>75000</v>
      </c>
      <c r="K59" s="48">
        <f>G59-H59</f>
        <v>-11400</v>
      </c>
    </row>
    <row r="60" spans="1:11" x14ac:dyDescent="0.2">
      <c r="A60" s="22"/>
      <c r="B60" s="26" t="s">
        <v>34</v>
      </c>
      <c r="C60" s="24"/>
      <c r="D60" s="24"/>
      <c r="E60" s="24"/>
      <c r="F60" s="34"/>
      <c r="G60" s="34"/>
      <c r="H60" s="34"/>
      <c r="K60" s="34"/>
    </row>
    <row r="61" spans="1:11" ht="15" x14ac:dyDescent="0.25">
      <c r="A61" s="33"/>
      <c r="B61" s="27" t="s">
        <v>32</v>
      </c>
      <c r="C61" s="28">
        <f t="shared" ref="C61:H61" si="18">C57+C52+C48+C44+C38</f>
        <v>0</v>
      </c>
      <c r="D61" s="28">
        <f t="shared" si="18"/>
        <v>0</v>
      </c>
      <c r="E61" s="28">
        <f t="shared" si="18"/>
        <v>9706635</v>
      </c>
      <c r="F61" s="28">
        <f t="shared" si="18"/>
        <v>-51599</v>
      </c>
      <c r="G61" s="28">
        <f t="shared" si="18"/>
        <v>9655036</v>
      </c>
      <c r="H61" s="28">
        <f t="shared" si="18"/>
        <v>10102299.238290098</v>
      </c>
      <c r="K61" s="28">
        <f t="shared" ref="K61" si="19">K57+K52+K48+K44+K38</f>
        <v>-447263.23829009803</v>
      </c>
    </row>
    <row r="62" spans="1:11" x14ac:dyDescent="0.2">
      <c r="A62" s="22"/>
      <c r="B62" s="4" t="s">
        <v>34</v>
      </c>
      <c r="C62" s="24"/>
      <c r="D62" s="24"/>
      <c r="E62" s="24"/>
      <c r="F62" s="24"/>
      <c r="G62" s="24"/>
      <c r="H62" s="24"/>
      <c r="K62" s="24"/>
    </row>
    <row r="63" spans="1:11" ht="15" x14ac:dyDescent="0.25">
      <c r="A63" s="33"/>
      <c r="B63" s="27" t="s">
        <v>33</v>
      </c>
      <c r="C63" s="28">
        <f t="shared" ref="C63:H63" si="20">C31+C33-C61</f>
        <v>0</v>
      </c>
      <c r="D63" s="28">
        <f t="shared" si="20"/>
        <v>0</v>
      </c>
      <c r="E63" s="28">
        <f t="shared" si="20"/>
        <v>-6483435</v>
      </c>
      <c r="F63" s="28">
        <f t="shared" si="20"/>
        <v>51599</v>
      </c>
      <c r="G63" s="28">
        <f t="shared" si="20"/>
        <v>-6431836</v>
      </c>
      <c r="H63" s="28">
        <f t="shared" si="20"/>
        <v>-6573299.2382900976</v>
      </c>
      <c r="K63" s="28">
        <f t="shared" ref="K63" si="21">K31+K33-K61</f>
        <v>141463.23829009803</v>
      </c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55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2</vt:i4>
      </vt:variant>
    </vt:vector>
  </HeadingPairs>
  <TitlesOfParts>
    <vt:vector size="12" baseType="lpstr">
      <vt:lpstr>VAPELK</vt:lpstr>
      <vt:lpstr>VAL YHT</vt:lpstr>
      <vt:lpstr>VAKAOP</vt:lpstr>
      <vt:lpstr>VAVARKPA</vt:lpstr>
      <vt:lpstr>VAPERUSO</vt:lpstr>
      <vt:lpstr>VARUKAOP </vt:lpstr>
      <vt:lpstr>LALUKIOT</vt:lpstr>
      <vt:lpstr>LAMMATIT </vt:lpstr>
      <vt:lpstr>LAIKUIS</vt:lpstr>
      <vt:lpstr>INVESTOINTIOSA </vt:lpstr>
      <vt:lpstr>'INVESTOINTIOSA '!Tulostusalue</vt:lpstr>
      <vt:lpstr>'LAMMATIT '!Tulostusalue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Mikkola</dc:creator>
  <cp:lastModifiedBy>Lehmusto Hanna</cp:lastModifiedBy>
  <cp:lastPrinted>2013-08-13T06:50:04Z</cp:lastPrinted>
  <dcterms:created xsi:type="dcterms:W3CDTF">2010-05-19T10:31:59Z</dcterms:created>
  <dcterms:modified xsi:type="dcterms:W3CDTF">2013-09-02T12:19:55Z</dcterms:modified>
</cp:coreProperties>
</file>